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work-files\Util\Power_Plant_Data\LEED_Sustainability\Linked Content\"/>
    </mc:Choice>
  </mc:AlternateContent>
  <bookViews>
    <workbookView xWindow="-270" yWindow="-120" windowWidth="19170" windowHeight="8895"/>
  </bookViews>
  <sheets>
    <sheet name="Current Setup" sheetId="1" r:id="rId1"/>
  </sheets>
  <definedNames>
    <definedName name="_xlnm.Print_Area" localSheetId="0">'Current Setup'!$B$2:$J$51</definedName>
  </definedNames>
  <calcPr calcId="152511"/>
</workbook>
</file>

<file path=xl/calcChain.xml><?xml version="1.0" encoding="utf-8"?>
<calcChain xmlns="http://schemas.openxmlformats.org/spreadsheetml/2006/main">
  <c r="F31" i="1" l="1"/>
  <c r="E31" i="1"/>
  <c r="D31" i="1"/>
  <c r="C31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25" i="1"/>
  <c r="F30" i="1"/>
  <c r="F32" i="1"/>
  <c r="F33" i="1"/>
  <c r="F34" i="1"/>
  <c r="F35" i="1"/>
  <c r="F36" i="1"/>
  <c r="F37" i="1"/>
  <c r="F38" i="1"/>
  <c r="F39" i="1"/>
  <c r="F40" i="1"/>
  <c r="C30" i="1"/>
  <c r="E30" i="1"/>
  <c r="D30" i="1"/>
  <c r="C32" i="1"/>
  <c r="E32" i="1"/>
  <c r="D32" i="1"/>
  <c r="C33" i="1"/>
  <c r="E33" i="1"/>
  <c r="D33" i="1"/>
  <c r="C34" i="1"/>
  <c r="E34" i="1"/>
  <c r="H34" i="1" s="1"/>
  <c r="D34" i="1"/>
  <c r="C35" i="1"/>
  <c r="E35" i="1"/>
  <c r="D35" i="1"/>
  <c r="C36" i="1"/>
  <c r="E36" i="1"/>
  <c r="D36" i="1"/>
  <c r="C37" i="1"/>
  <c r="E37" i="1"/>
  <c r="D37" i="1"/>
  <c r="E40" i="1"/>
  <c r="C40" i="1"/>
  <c r="D40" i="1"/>
  <c r="E39" i="1"/>
  <c r="C39" i="1"/>
  <c r="D39" i="1"/>
  <c r="E38" i="1"/>
  <c r="C38" i="1"/>
  <c r="D38" i="1"/>
  <c r="H47" i="1" l="1"/>
  <c r="G46" i="1"/>
  <c r="G45" i="1"/>
  <c r="G44" i="1"/>
  <c r="G43" i="1"/>
  <c r="G42" i="1"/>
  <c r="G41" i="1"/>
  <c r="H32" i="1"/>
  <c r="H39" i="1"/>
  <c r="H31" i="1"/>
  <c r="G31" i="1"/>
  <c r="H36" i="1"/>
  <c r="G47" i="1"/>
  <c r="I47" i="1"/>
  <c r="J47" i="1" s="1"/>
  <c r="G35" i="1"/>
  <c r="H30" i="1"/>
  <c r="G37" i="1"/>
  <c r="H33" i="1"/>
  <c r="H46" i="1"/>
  <c r="H45" i="1"/>
  <c r="I45" i="1" s="1"/>
  <c r="J45" i="1" s="1"/>
  <c r="H44" i="1"/>
  <c r="I44" i="1" s="1"/>
  <c r="J44" i="1" s="1"/>
  <c r="H43" i="1"/>
  <c r="I43" i="1" s="1"/>
  <c r="J43" i="1" s="1"/>
  <c r="H42" i="1"/>
  <c r="G40" i="1"/>
  <c r="G39" i="1"/>
  <c r="G38" i="1"/>
  <c r="G36" i="1"/>
  <c r="H35" i="1"/>
  <c r="G34" i="1"/>
  <c r="I34" i="1" s="1"/>
  <c r="J34" i="1" s="1"/>
  <c r="G32" i="1"/>
  <c r="I32" i="1" s="1"/>
  <c r="J32" i="1" s="1"/>
  <c r="H41" i="1"/>
  <c r="I41" i="1" s="1"/>
  <c r="J41" i="1" s="1"/>
  <c r="H40" i="1"/>
  <c r="I40" i="1" s="1"/>
  <c r="J40" i="1" s="1"/>
  <c r="G33" i="1"/>
  <c r="H38" i="1"/>
  <c r="I38" i="1" s="1"/>
  <c r="J38" i="1" s="1"/>
  <c r="H37" i="1"/>
  <c r="G30" i="1"/>
  <c r="I30" i="1" s="1"/>
  <c r="J30" i="1" s="1"/>
  <c r="I42" i="1" l="1"/>
  <c r="J42" i="1" s="1"/>
  <c r="I46" i="1"/>
  <c r="J46" i="1" s="1"/>
  <c r="I39" i="1"/>
  <c r="J39" i="1" s="1"/>
  <c r="I36" i="1"/>
  <c r="J36" i="1" s="1"/>
  <c r="I31" i="1"/>
  <c r="I33" i="1"/>
  <c r="J33" i="1" s="1"/>
  <c r="I35" i="1"/>
  <c r="J35" i="1" s="1"/>
  <c r="I37" i="1"/>
  <c r="J37" i="1" s="1"/>
  <c r="J31" i="1" l="1"/>
  <c r="C50" i="1" s="1"/>
</calcChain>
</file>

<file path=xl/sharedStrings.xml><?xml version="1.0" encoding="utf-8"?>
<sst xmlns="http://schemas.openxmlformats.org/spreadsheetml/2006/main" count="76" uniqueCount="48">
  <si>
    <t>Unit</t>
  </si>
  <si>
    <t>Qunit</t>
  </si>
  <si>
    <t>(tons)</t>
  </si>
  <si>
    <t>Refrigerant</t>
  </si>
  <si>
    <t>GWPr</t>
  </si>
  <si>
    <t>ODPr</t>
  </si>
  <si>
    <t>Rc</t>
  </si>
  <si>
    <t>(lb/ton)</t>
  </si>
  <si>
    <t>Life</t>
  </si>
  <si>
    <t>Mr</t>
  </si>
  <si>
    <t>Lr</t>
  </si>
  <si>
    <t>(yrs)</t>
  </si>
  <si>
    <t>(%)</t>
  </si>
  <si>
    <t>Tr</t>
  </si>
  <si>
    <t>Atmospheric Impact</t>
  </si>
  <si>
    <t>Total Leakage</t>
  </si>
  <si>
    <t>Charge</t>
  </si>
  <si>
    <t>(lbs)</t>
  </si>
  <si>
    <t>Life Cycle Ozone Depletion Potential</t>
  </si>
  <si>
    <t>Lifecycle Global Warming Potential</t>
  </si>
  <si>
    <t>Refrigerant Leakage Rate (Default 2%)</t>
  </si>
  <si>
    <t>End-of-Life Refrigerant Loss (Default 10%)</t>
  </si>
  <si>
    <t>Lbs Refrigerant per Gross ARI</t>
  </si>
  <si>
    <t>Ozone Depletion Potential of Refrigerant</t>
  </si>
  <si>
    <t>Global Warming Potential of Refrigerant</t>
  </si>
  <si>
    <t>Equipment Life (Default by type)</t>
  </si>
  <si>
    <t>10^5*(ODPr*Tr*Rc)/Life</t>
  </si>
  <si>
    <t>Weighted Impact</t>
  </si>
  <si>
    <t>[(GWPr)*(Tr)*(Rc)]/Life</t>
  </si>
  <si>
    <t>R-22</t>
  </si>
  <si>
    <t>R-134a</t>
  </si>
  <si>
    <t>Refrigerant Data</t>
  </si>
  <si>
    <t>Max Charge</t>
  </si>
  <si>
    <r>
      <t>LCGWP</t>
    </r>
    <r>
      <rPr>
        <sz val="10"/>
        <rFont val="Arial"/>
        <family val="2"/>
      </rPr>
      <t xml:space="preserve"> (lbsCO2/Ton-Year)</t>
    </r>
  </si>
  <si>
    <r>
      <t xml:space="preserve">LCODPx10^5 </t>
    </r>
    <r>
      <rPr>
        <sz val="10"/>
        <rFont val="Arial"/>
        <family val="2"/>
      </rPr>
      <t>(lbCFC11/Ton-Year)</t>
    </r>
  </si>
  <si>
    <t xml:space="preserve"> (lbCO2/lbr)</t>
  </si>
  <si>
    <t xml:space="preserve"> (lbCFC11/lbr)</t>
  </si>
  <si>
    <t>Type</t>
  </si>
  <si>
    <t>(Lr)*(Life)+(Mr)</t>
  </si>
  <si>
    <t>Qtotal</t>
  </si>
  <si>
    <t>Target:</t>
  </si>
  <si>
    <t>Total Atmospheric Impact</t>
  </si>
  <si>
    <t>Impact:</t>
  </si>
  <si>
    <t>(LCGWP)+ (LCODPx10^5)*(Qunit)</t>
  </si>
  <si>
    <t>Chiller Inventory</t>
  </si>
  <si>
    <t>HPC7.1</t>
  </si>
  <si>
    <t>(LCGWP)+ (LCODP)*10^5</t>
  </si>
  <si>
    <t>LEED v4 EAc6 Refrigerant Impact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</si>
</sst>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mmmm\ dd\,\ yyyy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21" xfId="0" applyFill="1" applyBorder="1" applyAlignment="1">
      <alignment horizontal="left" wrapText="1"/>
    </xf>
    <xf numFmtId="0" fontId="0" fillId="4" borderId="22" xfId="0" applyFill="1" applyBorder="1" applyAlignment="1">
      <alignment horizontal="left" wrapText="1"/>
    </xf>
    <xf numFmtId="9" fontId="0" fillId="2" borderId="23" xfId="1" applyFont="1" applyFill="1" applyBorder="1" applyAlignment="1">
      <alignment horizontal="center"/>
    </xf>
    <xf numFmtId="9" fontId="0" fillId="2" borderId="24" xfId="1" applyFont="1" applyFill="1" applyBorder="1" applyAlignment="1">
      <alignment horizontal="center"/>
    </xf>
    <xf numFmtId="9" fontId="0" fillId="2" borderId="25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9" fontId="0" fillId="2" borderId="27" xfId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9" fontId="0" fillId="2" borderId="31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9" fontId="0" fillId="3" borderId="34" xfId="1" applyFont="1" applyFill="1" applyBorder="1" applyAlignment="1">
      <alignment horizontal="center"/>
    </xf>
    <xf numFmtId="1" fontId="0" fillId="3" borderId="34" xfId="0" applyNumberFormat="1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9" fontId="0" fillId="3" borderId="36" xfId="1" applyFont="1" applyFill="1" applyBorder="1" applyAlignment="1">
      <alignment horizontal="center"/>
    </xf>
    <xf numFmtId="1" fontId="0" fillId="3" borderId="36" xfId="0" applyNumberForma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165" fontId="3" fillId="3" borderId="39" xfId="0" applyNumberFormat="1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165" fontId="3" fillId="3" borderId="41" xfId="0" applyNumberFormat="1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4" fontId="0" fillId="2" borderId="45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29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 wrapText="1"/>
    </xf>
    <xf numFmtId="0" fontId="3" fillId="5" borderId="0" xfId="0" applyFont="1" applyFill="1" applyAlignment="1">
      <alignment horizontal="center"/>
    </xf>
    <xf numFmtId="0" fontId="5" fillId="5" borderId="0" xfId="0" applyFont="1" applyFill="1" applyAlignment="1"/>
    <xf numFmtId="0" fontId="3" fillId="5" borderId="5" xfId="0" applyFont="1" applyFill="1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2" fontId="0" fillId="5" borderId="0" xfId="0" applyNumberFormat="1" applyFill="1" applyBorder="1" applyAlignment="1">
      <alignment horizontal="center"/>
    </xf>
    <xf numFmtId="9" fontId="7" fillId="5" borderId="0" xfId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46" xfId="0" applyFill="1" applyBorder="1" applyAlignment="1">
      <alignment horizontal="center" wrapText="1"/>
    </xf>
    <xf numFmtId="0" fontId="0" fillId="4" borderId="47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0" fillId="2" borderId="48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6" fillId="5" borderId="0" xfId="0" applyFont="1" applyFill="1" applyAlignment="1"/>
    <xf numFmtId="0" fontId="4" fillId="3" borderId="5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164" fontId="0" fillId="2" borderId="53" xfId="1" applyNumberFormat="1" applyFont="1" applyFill="1" applyBorder="1" applyAlignment="1">
      <alignment horizontal="center"/>
    </xf>
    <xf numFmtId="9" fontId="0" fillId="2" borderId="55" xfId="1" applyFont="1" applyFill="1" applyBorder="1" applyAlignment="1">
      <alignment horizontal="center"/>
    </xf>
    <xf numFmtId="3" fontId="0" fillId="3" borderId="34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36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35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37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166" fontId="6" fillId="5" borderId="0" xfId="0" applyNumberFormat="1" applyFont="1" applyFill="1" applyAlignment="1"/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3" fillId="4" borderId="49" xfId="0" applyFont="1" applyFill="1" applyBorder="1" applyAlignment="1">
      <alignment horizontal="center" wrapText="1"/>
    </xf>
    <xf numFmtId="0" fontId="3" fillId="4" borderId="47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8"/>
  <sheetViews>
    <sheetView tabSelected="1" zoomScale="85" zoomScaleNormal="85" workbookViewId="0">
      <selection activeCell="K8" sqref="K8"/>
    </sheetView>
  </sheetViews>
  <sheetFormatPr defaultRowHeight="12.75" x14ac:dyDescent="0.2"/>
  <cols>
    <col min="1" max="1" width="4.28515625" style="61" customWidth="1"/>
    <col min="2" max="2" width="12" style="61" customWidth="1"/>
    <col min="3" max="3" width="17.85546875" style="61" customWidth="1"/>
    <col min="4" max="4" width="20.5703125" style="61" customWidth="1"/>
    <col min="5" max="5" width="20.85546875" style="61" customWidth="1"/>
    <col min="6" max="6" width="14.7109375" style="61" customWidth="1"/>
    <col min="7" max="8" width="20.42578125" style="61" customWidth="1"/>
    <col min="9" max="9" width="13.85546875" style="61" customWidth="1"/>
    <col min="10" max="10" width="19.5703125" style="61" customWidth="1"/>
    <col min="11" max="11" width="21" style="61" customWidth="1"/>
    <col min="12" max="12" width="13.28515625" style="61" bestFit="1" customWidth="1"/>
    <col min="13" max="13" width="29.5703125" style="61" customWidth="1"/>
    <col min="14" max="14" width="30.28515625" style="61" bestFit="1" customWidth="1"/>
    <col min="15" max="15" width="21.85546875" style="61" bestFit="1" customWidth="1"/>
    <col min="16" max="16" width="32.140625" style="61" bestFit="1" customWidth="1"/>
    <col min="17" max="16384" width="9.140625" style="61"/>
  </cols>
  <sheetData>
    <row r="2" spans="2:16" ht="15.75" x14ac:dyDescent="0.25">
      <c r="B2" s="64" t="s">
        <v>47</v>
      </c>
      <c r="C2" s="64"/>
      <c r="D2" s="64"/>
      <c r="E2" s="100"/>
      <c r="F2" s="100"/>
      <c r="H2" s="64"/>
      <c r="I2" s="64"/>
      <c r="L2" s="64"/>
      <c r="M2" s="64"/>
      <c r="N2" s="64"/>
      <c r="O2" s="64"/>
      <c r="P2" s="64"/>
    </row>
    <row r="3" spans="2:16" ht="15.75" thickBot="1" x14ac:dyDescent="0.25">
      <c r="B3" s="65"/>
      <c r="C3" s="65"/>
      <c r="D3" s="65"/>
      <c r="E3" s="65"/>
      <c r="F3" s="83"/>
      <c r="G3" s="65"/>
      <c r="H3" s="65"/>
      <c r="I3" s="66"/>
      <c r="J3" s="66"/>
      <c r="K3" s="66"/>
      <c r="L3" s="66"/>
      <c r="M3" s="66"/>
      <c r="N3" s="66"/>
      <c r="O3" s="66"/>
      <c r="P3" s="66"/>
    </row>
    <row r="4" spans="2:16" s="62" customFormat="1" ht="42" customHeight="1" x14ac:dyDescent="0.2">
      <c r="B4" s="107" t="s">
        <v>44</v>
      </c>
      <c r="C4" s="108"/>
      <c r="D4" s="24"/>
      <c r="E4" s="24"/>
      <c r="F4" s="24" t="s">
        <v>25</v>
      </c>
      <c r="G4" s="24" t="s">
        <v>20</v>
      </c>
      <c r="H4" s="25" t="s">
        <v>21</v>
      </c>
    </row>
    <row r="5" spans="2:16" s="63" customFormat="1" x14ac:dyDescent="0.2">
      <c r="B5" s="10" t="s">
        <v>0</v>
      </c>
      <c r="C5" s="11" t="s">
        <v>1</v>
      </c>
      <c r="D5" s="11" t="s">
        <v>3</v>
      </c>
      <c r="E5" s="11" t="s">
        <v>16</v>
      </c>
      <c r="F5" s="11" t="s">
        <v>8</v>
      </c>
      <c r="G5" s="11" t="s">
        <v>10</v>
      </c>
      <c r="H5" s="12" t="s">
        <v>9</v>
      </c>
    </row>
    <row r="6" spans="2:16" x14ac:dyDescent="0.2">
      <c r="B6" s="13"/>
      <c r="C6" s="14" t="s">
        <v>2</v>
      </c>
      <c r="D6" s="14" t="s">
        <v>37</v>
      </c>
      <c r="E6" s="14" t="s">
        <v>17</v>
      </c>
      <c r="F6" s="14" t="s">
        <v>11</v>
      </c>
      <c r="G6" s="14" t="s">
        <v>12</v>
      </c>
      <c r="H6" s="17" t="s">
        <v>12</v>
      </c>
    </row>
    <row r="7" spans="2:16" x14ac:dyDescent="0.2">
      <c r="B7" s="81">
        <v>3.1</v>
      </c>
      <c r="C7" s="82">
        <v>5000</v>
      </c>
      <c r="D7" s="82" t="s">
        <v>30</v>
      </c>
      <c r="E7" s="82">
        <v>16232</v>
      </c>
      <c r="F7" s="22">
        <v>25</v>
      </c>
      <c r="G7" s="56">
        <v>0.02</v>
      </c>
      <c r="H7" s="26">
        <v>0.1</v>
      </c>
    </row>
    <row r="8" spans="2:16" x14ac:dyDescent="0.2">
      <c r="B8" s="86">
        <v>3.2</v>
      </c>
      <c r="C8" s="88">
        <v>3000</v>
      </c>
      <c r="D8" s="88" t="s">
        <v>30</v>
      </c>
      <c r="E8" s="88">
        <v>13000</v>
      </c>
      <c r="F8" s="89">
        <v>25</v>
      </c>
      <c r="G8" s="90">
        <v>0.02</v>
      </c>
      <c r="H8" s="91">
        <v>0.1</v>
      </c>
    </row>
    <row r="9" spans="2:16" x14ac:dyDescent="0.2">
      <c r="B9" s="34">
        <v>3.3</v>
      </c>
      <c r="C9" s="35">
        <v>3000</v>
      </c>
      <c r="D9" s="35" t="s">
        <v>30</v>
      </c>
      <c r="E9" s="35">
        <v>13000</v>
      </c>
      <c r="F9" s="36">
        <v>25</v>
      </c>
      <c r="G9" s="58">
        <v>0.02</v>
      </c>
      <c r="H9" s="37">
        <v>0.1</v>
      </c>
    </row>
    <row r="10" spans="2:16" x14ac:dyDescent="0.2">
      <c r="B10" s="8">
        <v>4.2</v>
      </c>
      <c r="C10" s="9">
        <v>3000</v>
      </c>
      <c r="D10" s="9" t="s">
        <v>30</v>
      </c>
      <c r="E10" s="9">
        <v>13000</v>
      </c>
      <c r="F10" s="32">
        <v>25</v>
      </c>
      <c r="G10" s="59">
        <v>0.02</v>
      </c>
      <c r="H10" s="33">
        <v>0.1</v>
      </c>
    </row>
    <row r="11" spans="2:16" x14ac:dyDescent="0.2">
      <c r="B11" s="34">
        <v>4.3</v>
      </c>
      <c r="C11" s="35">
        <v>3000</v>
      </c>
      <c r="D11" s="35" t="s">
        <v>30</v>
      </c>
      <c r="E11" s="35">
        <v>13000</v>
      </c>
      <c r="F11" s="36">
        <v>25</v>
      </c>
      <c r="G11" s="58">
        <v>0.02</v>
      </c>
      <c r="H11" s="37">
        <v>0.1</v>
      </c>
    </row>
    <row r="12" spans="2:16" x14ac:dyDescent="0.2">
      <c r="B12" s="8">
        <v>5.0999999999999996</v>
      </c>
      <c r="C12" s="9">
        <v>4000</v>
      </c>
      <c r="D12" s="9" t="s">
        <v>29</v>
      </c>
      <c r="E12" s="9">
        <v>15922</v>
      </c>
      <c r="F12" s="32">
        <v>25</v>
      </c>
      <c r="G12" s="59">
        <v>0.02</v>
      </c>
      <c r="H12" s="33">
        <v>0.1</v>
      </c>
    </row>
    <row r="13" spans="2:16" x14ac:dyDescent="0.2">
      <c r="B13" s="1">
        <v>5.2</v>
      </c>
      <c r="C13" s="2">
        <v>4000</v>
      </c>
      <c r="D13" s="2" t="s">
        <v>29</v>
      </c>
      <c r="E13" s="2">
        <v>15922</v>
      </c>
      <c r="F13" s="23">
        <v>25</v>
      </c>
      <c r="G13" s="57">
        <v>0.02</v>
      </c>
      <c r="H13" s="27">
        <v>0.1</v>
      </c>
    </row>
    <row r="14" spans="2:16" x14ac:dyDescent="0.2">
      <c r="B14" s="34">
        <v>5.3</v>
      </c>
      <c r="C14" s="35">
        <v>5000</v>
      </c>
      <c r="D14" s="35" t="s">
        <v>30</v>
      </c>
      <c r="E14" s="35">
        <v>16232</v>
      </c>
      <c r="F14" s="36">
        <v>25</v>
      </c>
      <c r="G14" s="58">
        <v>0.02</v>
      </c>
      <c r="H14" s="37">
        <v>0.1</v>
      </c>
    </row>
    <row r="15" spans="2:16" x14ac:dyDescent="0.2">
      <c r="B15" s="8">
        <v>6.1</v>
      </c>
      <c r="C15" s="9">
        <v>5000</v>
      </c>
      <c r="D15" s="9" t="s">
        <v>30</v>
      </c>
      <c r="E15" s="9">
        <v>18238</v>
      </c>
      <c r="F15" s="32">
        <v>25</v>
      </c>
      <c r="G15" s="59">
        <v>0.02</v>
      </c>
      <c r="H15" s="33">
        <v>0.1</v>
      </c>
    </row>
    <row r="16" spans="2:16" x14ac:dyDescent="0.2">
      <c r="B16" s="1">
        <v>6.2</v>
      </c>
      <c r="C16" s="2">
        <v>5000</v>
      </c>
      <c r="D16" s="2" t="s">
        <v>30</v>
      </c>
      <c r="E16" s="2">
        <v>18238</v>
      </c>
      <c r="F16" s="23">
        <v>25</v>
      </c>
      <c r="G16" s="57">
        <v>0.02</v>
      </c>
      <c r="H16" s="27">
        <v>0.1</v>
      </c>
    </row>
    <row r="17" spans="2:17" x14ac:dyDescent="0.2">
      <c r="B17" s="34">
        <v>6.3</v>
      </c>
      <c r="C17" s="35">
        <v>5000</v>
      </c>
      <c r="D17" s="35" t="s">
        <v>30</v>
      </c>
      <c r="E17" s="35">
        <v>18238</v>
      </c>
      <c r="F17" s="36">
        <v>25</v>
      </c>
      <c r="G17" s="58">
        <v>0.02</v>
      </c>
      <c r="H17" s="37">
        <v>0.1</v>
      </c>
    </row>
    <row r="18" spans="2:17" x14ac:dyDescent="0.2">
      <c r="B18" s="8">
        <v>7.1</v>
      </c>
      <c r="C18" s="9">
        <v>2500</v>
      </c>
      <c r="D18" s="9" t="s">
        <v>30</v>
      </c>
      <c r="E18" s="9">
        <v>6600</v>
      </c>
      <c r="F18" s="32">
        <v>25</v>
      </c>
      <c r="G18" s="59">
        <v>0.02</v>
      </c>
      <c r="H18" s="33">
        <v>0.1</v>
      </c>
    </row>
    <row r="19" spans="2:17" x14ac:dyDescent="0.2">
      <c r="B19" s="8">
        <v>7.2</v>
      </c>
      <c r="C19" s="9">
        <v>2500</v>
      </c>
      <c r="D19" s="2" t="s">
        <v>30</v>
      </c>
      <c r="E19" s="9">
        <v>6600</v>
      </c>
      <c r="F19" s="32">
        <v>25</v>
      </c>
      <c r="G19" s="57">
        <v>0.02</v>
      </c>
      <c r="H19" s="27">
        <v>0.1</v>
      </c>
    </row>
    <row r="20" spans="2:17" x14ac:dyDescent="0.2">
      <c r="B20" s="8">
        <v>7.3</v>
      </c>
      <c r="C20" s="9">
        <v>2500</v>
      </c>
      <c r="D20" s="2" t="s">
        <v>30</v>
      </c>
      <c r="E20" s="9">
        <v>6600</v>
      </c>
      <c r="F20" s="32">
        <v>25</v>
      </c>
      <c r="G20" s="57">
        <v>0.02</v>
      </c>
      <c r="H20" s="27">
        <v>0.1</v>
      </c>
    </row>
    <row r="21" spans="2:17" x14ac:dyDescent="0.2">
      <c r="B21" s="8">
        <v>7.4</v>
      </c>
      <c r="C21" s="9">
        <v>2500</v>
      </c>
      <c r="D21" s="2" t="s">
        <v>30</v>
      </c>
      <c r="E21" s="9">
        <v>6600</v>
      </c>
      <c r="F21" s="32">
        <v>25</v>
      </c>
      <c r="G21" s="57">
        <v>0.02</v>
      </c>
      <c r="H21" s="27">
        <v>0.1</v>
      </c>
    </row>
    <row r="22" spans="2:17" x14ac:dyDescent="0.2">
      <c r="B22" s="8">
        <v>7.5</v>
      </c>
      <c r="C22" s="9">
        <v>2500</v>
      </c>
      <c r="D22" s="2" t="s">
        <v>30</v>
      </c>
      <c r="E22" s="9">
        <v>6600</v>
      </c>
      <c r="F22" s="32">
        <v>25</v>
      </c>
      <c r="G22" s="57">
        <v>0.02</v>
      </c>
      <c r="H22" s="27">
        <v>0.1</v>
      </c>
    </row>
    <row r="23" spans="2:17" x14ac:dyDescent="0.2">
      <c r="B23" s="8">
        <v>7.6</v>
      </c>
      <c r="C23" s="9">
        <v>2500</v>
      </c>
      <c r="D23" s="2" t="s">
        <v>30</v>
      </c>
      <c r="E23" s="9">
        <v>6600</v>
      </c>
      <c r="F23" s="32">
        <v>25</v>
      </c>
      <c r="G23" s="57">
        <v>0.02</v>
      </c>
      <c r="H23" s="27">
        <v>0.1</v>
      </c>
    </row>
    <row r="24" spans="2:17" ht="13.5" thickBot="1" x14ac:dyDescent="0.25">
      <c r="B24" s="86" t="s">
        <v>45</v>
      </c>
      <c r="C24" s="3">
        <v>600</v>
      </c>
      <c r="D24" s="3" t="s">
        <v>30</v>
      </c>
      <c r="E24" s="3">
        <v>4000</v>
      </c>
      <c r="F24" s="3">
        <v>25</v>
      </c>
      <c r="G24" s="60">
        <v>0.02</v>
      </c>
      <c r="H24" s="28">
        <v>0.1</v>
      </c>
    </row>
    <row r="25" spans="2:17" ht="13.5" thickBot="1" x14ac:dyDescent="0.25">
      <c r="B25" s="87" t="s">
        <v>39</v>
      </c>
      <c r="C25" s="85">
        <f>SUM(C7:C24)</f>
        <v>60600</v>
      </c>
      <c r="D25" s="67"/>
      <c r="E25" s="67"/>
      <c r="F25" s="67"/>
      <c r="G25" s="67"/>
      <c r="H25" s="67"/>
    </row>
    <row r="26" spans="2:17" ht="13.5" thickBot="1" x14ac:dyDescent="0.25"/>
    <row r="27" spans="2:17" ht="25.5" x14ac:dyDescent="0.2">
      <c r="B27" s="76"/>
      <c r="C27" s="77" t="s">
        <v>22</v>
      </c>
      <c r="D27" s="78" t="s">
        <v>24</v>
      </c>
      <c r="E27" s="78" t="s">
        <v>23</v>
      </c>
      <c r="F27" s="79" t="s">
        <v>15</v>
      </c>
      <c r="G27" s="78" t="s">
        <v>19</v>
      </c>
      <c r="H27" s="78" t="s">
        <v>18</v>
      </c>
      <c r="I27" s="73" t="s">
        <v>14</v>
      </c>
      <c r="J27" s="74" t="s">
        <v>27</v>
      </c>
      <c r="P27" s="68"/>
      <c r="Q27" s="68"/>
    </row>
    <row r="28" spans="2:17" ht="28.5" customHeight="1" x14ac:dyDescent="0.2">
      <c r="B28" s="10" t="s">
        <v>0</v>
      </c>
      <c r="C28" s="38" t="s">
        <v>6</v>
      </c>
      <c r="D28" s="11" t="s">
        <v>4</v>
      </c>
      <c r="E28" s="11" t="s">
        <v>5</v>
      </c>
      <c r="F28" s="11" t="s">
        <v>13</v>
      </c>
      <c r="G28" s="80" t="s">
        <v>33</v>
      </c>
      <c r="H28" s="80" t="s">
        <v>34</v>
      </c>
      <c r="I28" s="103" t="s">
        <v>46</v>
      </c>
      <c r="J28" s="105" t="s">
        <v>43</v>
      </c>
      <c r="P28" s="68"/>
      <c r="Q28" s="68"/>
    </row>
    <row r="29" spans="2:17" x14ac:dyDescent="0.2">
      <c r="B29" s="13"/>
      <c r="C29" s="39" t="s">
        <v>7</v>
      </c>
      <c r="D29" s="14" t="s">
        <v>35</v>
      </c>
      <c r="E29" s="14" t="s">
        <v>36</v>
      </c>
      <c r="F29" s="14" t="s">
        <v>38</v>
      </c>
      <c r="G29" s="75" t="s">
        <v>28</v>
      </c>
      <c r="H29" s="75" t="s">
        <v>26</v>
      </c>
      <c r="I29" s="104"/>
      <c r="J29" s="106"/>
      <c r="P29" s="68"/>
      <c r="Q29" s="68"/>
    </row>
    <row r="30" spans="2:17" x14ac:dyDescent="0.2">
      <c r="B30" s="53">
        <v>3.1</v>
      </c>
      <c r="C30" s="41">
        <f>E7/C7</f>
        <v>3.2464</v>
      </c>
      <c r="D30" s="92">
        <f>IF($D7=$B$58,D$58,IF($D7=$B$57,D$57,IF($D7=#REF!,#REF!)))</f>
        <v>1320</v>
      </c>
      <c r="E30" s="42">
        <f>IF($D7=$B$58,E$58,IF($D7=$B$57,E$57,IF($D7=#REF!,#REF!)))</f>
        <v>0</v>
      </c>
      <c r="F30" s="43">
        <f>G7*F7+H7</f>
        <v>0.6</v>
      </c>
      <c r="G30" s="44">
        <f>(F30*D30*C30)/F7</f>
        <v>102.845952</v>
      </c>
      <c r="H30" s="44">
        <f>(E30*F30*C30)/F7*10^5</f>
        <v>0</v>
      </c>
      <c r="I30" s="44">
        <f>H30+G30</f>
        <v>102.845952</v>
      </c>
      <c r="J30" s="96">
        <f>I30*C7</f>
        <v>514229.76000000001</v>
      </c>
      <c r="P30" s="68"/>
      <c r="Q30" s="68"/>
    </row>
    <row r="31" spans="2:17" x14ac:dyDescent="0.2">
      <c r="B31" s="54">
        <v>3.2</v>
      </c>
      <c r="C31" s="21">
        <f>E8/C8</f>
        <v>4.333333333333333</v>
      </c>
      <c r="D31" s="93">
        <f>IF($D8=$B$58,D$58,IF($D8=$B$57,D$57,IF($D8=#REF!,#REF!)))</f>
        <v>1320</v>
      </c>
      <c r="E31" s="4">
        <f>IF($D8=$B$58,E$58,IF($D8=$B$57,E$57,IF($D8=#REF!,#REF!)))</f>
        <v>0</v>
      </c>
      <c r="F31" s="20">
        <f>G8*F8+H8</f>
        <v>0.6</v>
      </c>
      <c r="G31" s="30">
        <f>(F31*D31*C31)/F8</f>
        <v>137.27999999999997</v>
      </c>
      <c r="H31" s="30">
        <f>(E31*F31*C31)/F8*10^5</f>
        <v>0</v>
      </c>
      <c r="I31" s="30">
        <f t="shared" ref="I31" si="0">H31+G31</f>
        <v>137.27999999999997</v>
      </c>
      <c r="J31" s="97">
        <f>I31*C8</f>
        <v>411839.99999999994</v>
      </c>
      <c r="P31" s="68"/>
      <c r="Q31" s="68"/>
    </row>
    <row r="32" spans="2:17" x14ac:dyDescent="0.2">
      <c r="B32" s="55">
        <v>3.3</v>
      </c>
      <c r="C32" s="45">
        <f>E9/C9</f>
        <v>4.333333333333333</v>
      </c>
      <c r="D32" s="94">
        <f>IF($D9=$B$58,D$58,IF($D9=$B$57,D$57,IF($D9=#REF!,#REF!)))</f>
        <v>1320</v>
      </c>
      <c r="E32" s="46">
        <f>IF($D9=$B$58,E$58,IF($D9=$B$57,E$57,IF($D9=#REF!,#REF!)))</f>
        <v>0</v>
      </c>
      <c r="F32" s="47">
        <f>G9*F9+H9</f>
        <v>0.6</v>
      </c>
      <c r="G32" s="48">
        <f>(F32*D32*C32)/F9</f>
        <v>137.27999999999997</v>
      </c>
      <c r="H32" s="48">
        <f>(E32*F32*C32)/F9*10^5</f>
        <v>0</v>
      </c>
      <c r="I32" s="48">
        <f t="shared" ref="I32:I40" si="1">H32+G32</f>
        <v>137.27999999999997</v>
      </c>
      <c r="J32" s="98">
        <f>I32*C9</f>
        <v>411839.99999999994</v>
      </c>
      <c r="P32" s="68"/>
      <c r="Q32" s="68"/>
    </row>
    <row r="33" spans="2:17" x14ac:dyDescent="0.2">
      <c r="B33" s="54">
        <v>4.2</v>
      </c>
      <c r="C33" s="21">
        <f>E10/C10</f>
        <v>4.333333333333333</v>
      </c>
      <c r="D33" s="93">
        <f>IF($D10=$B$58,D$58,IF($D10=$B$57,D$57,IF($D10=#REF!,#REF!)))</f>
        <v>1320</v>
      </c>
      <c r="E33" s="4">
        <f>IF($D10=$B$58,E$58,IF($D10=$B$57,E$57,IF($D10=#REF!,#REF!)))</f>
        <v>0</v>
      </c>
      <c r="F33" s="20">
        <f>G10*F10+H10</f>
        <v>0.6</v>
      </c>
      <c r="G33" s="30">
        <f>(F33*D33*C33)/F10</f>
        <v>137.27999999999997</v>
      </c>
      <c r="H33" s="30">
        <f>(E33*F33*C33)/F10*10^5</f>
        <v>0</v>
      </c>
      <c r="I33" s="30">
        <f t="shared" si="1"/>
        <v>137.27999999999997</v>
      </c>
      <c r="J33" s="97">
        <f>I33*C10</f>
        <v>411839.99999999994</v>
      </c>
      <c r="P33" s="68"/>
      <c r="Q33" s="68"/>
    </row>
    <row r="34" spans="2:17" x14ac:dyDescent="0.2">
      <c r="B34" s="54">
        <v>4.3</v>
      </c>
      <c r="C34" s="21">
        <f>E11/C11</f>
        <v>4.333333333333333</v>
      </c>
      <c r="D34" s="93">
        <f>IF($D11=$B$58,D$58,IF($D11=$B$57,D$57,IF($D11=#REF!,#REF!)))</f>
        <v>1320</v>
      </c>
      <c r="E34" s="4">
        <f>IF($D11=$B$58,E$58,IF($D11=$B$57,E$57,IF($D11=#REF!,#REF!)))</f>
        <v>0</v>
      </c>
      <c r="F34" s="20">
        <f>G11*F11+H11</f>
        <v>0.6</v>
      </c>
      <c r="G34" s="30">
        <f>(F34*D34*C34)/F11</f>
        <v>137.27999999999997</v>
      </c>
      <c r="H34" s="30">
        <f>(E34*F34*C34)/F11*10^5</f>
        <v>0</v>
      </c>
      <c r="I34" s="30">
        <f t="shared" si="1"/>
        <v>137.27999999999997</v>
      </c>
      <c r="J34" s="97">
        <f>I34*C11</f>
        <v>411839.99999999994</v>
      </c>
      <c r="P34" s="68"/>
      <c r="Q34" s="68"/>
    </row>
    <row r="35" spans="2:17" x14ac:dyDescent="0.2">
      <c r="B35" s="53">
        <v>5.0999999999999996</v>
      </c>
      <c r="C35" s="41">
        <f>E12/C12</f>
        <v>3.9805000000000001</v>
      </c>
      <c r="D35" s="92">
        <f>IF($D12=$B$58,D$58,IF($D12=$B$57,D$57,IF($D12=#REF!,#REF!)))</f>
        <v>1780</v>
      </c>
      <c r="E35" s="42">
        <f>IF($D12=$B$58,E$58,IF($D12=$B$57,E$57,IF($D12=#REF!,#REF!)))</f>
        <v>0.04</v>
      </c>
      <c r="F35" s="43">
        <f>G12*F12+H12</f>
        <v>0.6</v>
      </c>
      <c r="G35" s="44">
        <f>(F35*D35*C35)/F12</f>
        <v>170.04696000000001</v>
      </c>
      <c r="H35" s="44">
        <f>(E35*F35*C35)/F12*10^5</f>
        <v>382.12800000000004</v>
      </c>
      <c r="I35" s="44">
        <f t="shared" si="1"/>
        <v>552.17496000000006</v>
      </c>
      <c r="J35" s="96">
        <f>I35*C12</f>
        <v>2208699.8400000003</v>
      </c>
      <c r="P35" s="68"/>
      <c r="Q35" s="68"/>
    </row>
    <row r="36" spans="2:17" x14ac:dyDescent="0.2">
      <c r="B36" s="54">
        <v>5.2</v>
      </c>
      <c r="C36" s="21">
        <f>E13/C13</f>
        <v>3.9805000000000001</v>
      </c>
      <c r="D36" s="93">
        <f>IF($D13=$B$58,D$58,IF($D13=$B$57,D$57,IF($D13=#REF!,#REF!)))</f>
        <v>1780</v>
      </c>
      <c r="E36" s="4">
        <f>IF($D13=$B$58,E$58,IF($D13=$B$57,E$57,IF($D13=#REF!,#REF!)))</f>
        <v>0.04</v>
      </c>
      <c r="F36" s="20">
        <f>G13*F13+H13</f>
        <v>0.6</v>
      </c>
      <c r="G36" s="30">
        <f>(F36*D36*C36)/F13</f>
        <v>170.04696000000001</v>
      </c>
      <c r="H36" s="30">
        <f>(E36*F36*C36)/F13*10^5</f>
        <v>382.12800000000004</v>
      </c>
      <c r="I36" s="30">
        <f t="shared" si="1"/>
        <v>552.17496000000006</v>
      </c>
      <c r="J36" s="97">
        <f>I36*C13</f>
        <v>2208699.8400000003</v>
      </c>
      <c r="P36" s="68"/>
      <c r="Q36" s="68"/>
    </row>
    <row r="37" spans="2:17" x14ac:dyDescent="0.2">
      <c r="B37" s="55">
        <v>5.3</v>
      </c>
      <c r="C37" s="45">
        <f>E14/C14</f>
        <v>3.2464</v>
      </c>
      <c r="D37" s="94">
        <f>IF($D14=$B$58,D$58,IF($D14=$B$57,D$57,IF($D14=#REF!,#REF!)))</f>
        <v>1320</v>
      </c>
      <c r="E37" s="46">
        <f>IF($D14=$B$58,E$58,IF($D14=$B$57,E$57,IF($D14=#REF!,#REF!)))</f>
        <v>0</v>
      </c>
      <c r="F37" s="47">
        <f>G14*F14+H14</f>
        <v>0.6</v>
      </c>
      <c r="G37" s="48">
        <f>(F37*D37*C37)/F14</f>
        <v>102.845952</v>
      </c>
      <c r="H37" s="48">
        <f>(E37*F37*C37)/F14*10^5</f>
        <v>0</v>
      </c>
      <c r="I37" s="48">
        <f t="shared" si="1"/>
        <v>102.845952</v>
      </c>
      <c r="J37" s="98">
        <f>I37*C14</f>
        <v>514229.76000000001</v>
      </c>
      <c r="P37" s="68"/>
      <c r="Q37" s="68"/>
    </row>
    <row r="38" spans="2:17" x14ac:dyDescent="0.2">
      <c r="B38" s="53">
        <v>6.1</v>
      </c>
      <c r="C38" s="41">
        <f>E15/C15</f>
        <v>3.6476000000000002</v>
      </c>
      <c r="D38" s="92">
        <f>IF($D15=$B$58,D$58,IF($D15=$B$57,D$57,IF($D15=#REF!,#REF!)))</f>
        <v>1320</v>
      </c>
      <c r="E38" s="42">
        <f>IF($D15=$B$58,E$58,IF($D15=$B$57,E$57,IF($D15=#REF!,#REF!)))</f>
        <v>0</v>
      </c>
      <c r="F38" s="43">
        <f>G15*F15+H15</f>
        <v>0.6</v>
      </c>
      <c r="G38" s="44">
        <f>(F38*D38*C38)/F15</f>
        <v>115.55596800000001</v>
      </c>
      <c r="H38" s="44">
        <f>(E38*F38*C38)/F15*10^5</f>
        <v>0</v>
      </c>
      <c r="I38" s="44">
        <f t="shared" si="1"/>
        <v>115.55596800000001</v>
      </c>
      <c r="J38" s="96">
        <f>I38*C15</f>
        <v>577779.84000000008</v>
      </c>
      <c r="P38" s="68"/>
      <c r="Q38" s="68"/>
    </row>
    <row r="39" spans="2:17" x14ac:dyDescent="0.2">
      <c r="B39" s="54">
        <v>6.2</v>
      </c>
      <c r="C39" s="21">
        <f>E16/C16</f>
        <v>3.6476000000000002</v>
      </c>
      <c r="D39" s="93">
        <f>IF($D16=$B$58,D$58,IF($D16=$B$57,D$57,IF($D16=#REF!,#REF!)))</f>
        <v>1320</v>
      </c>
      <c r="E39" s="4">
        <f>IF($D16=$B$58,E$58,IF($D16=$B$57,E$57,IF($D16=#REF!,#REF!)))</f>
        <v>0</v>
      </c>
      <c r="F39" s="20">
        <f>G16*F16+H16</f>
        <v>0.6</v>
      </c>
      <c r="G39" s="30">
        <f>(F39*D39*C39)/F16</f>
        <v>115.55596800000001</v>
      </c>
      <c r="H39" s="30">
        <f>(E39*F39*C39)/F16*10^5</f>
        <v>0</v>
      </c>
      <c r="I39" s="30">
        <f t="shared" si="1"/>
        <v>115.55596800000001</v>
      </c>
      <c r="J39" s="97">
        <f>I39*C16</f>
        <v>577779.84000000008</v>
      </c>
      <c r="P39" s="68"/>
      <c r="Q39" s="68"/>
    </row>
    <row r="40" spans="2:17" x14ac:dyDescent="0.2">
      <c r="B40" s="55">
        <v>6.3</v>
      </c>
      <c r="C40" s="45">
        <f>E17/C17</f>
        <v>3.6476000000000002</v>
      </c>
      <c r="D40" s="94">
        <f>IF($D17=$B$58,D$58,IF($D17=$B$57,D$57,IF($D17=#REF!,#REF!)))</f>
        <v>1320</v>
      </c>
      <c r="E40" s="46">
        <f>IF($D17=$B$58,E$58,IF($D17=$B$57,E$57,IF($D17=#REF!,#REF!)))</f>
        <v>0</v>
      </c>
      <c r="F40" s="47">
        <f>G17*F17+H17</f>
        <v>0.6</v>
      </c>
      <c r="G40" s="48">
        <f>(F40*D40*C40)/F17</f>
        <v>115.55596800000001</v>
      </c>
      <c r="H40" s="48">
        <f>(E40*F40*C40)/F17*10^5</f>
        <v>0</v>
      </c>
      <c r="I40" s="48">
        <f t="shared" si="1"/>
        <v>115.55596800000001</v>
      </c>
      <c r="J40" s="98">
        <f>I40*C17</f>
        <v>577779.84000000008</v>
      </c>
      <c r="P40" s="68"/>
      <c r="Q40" s="68"/>
    </row>
    <row r="41" spans="2:17" x14ac:dyDescent="0.2">
      <c r="B41" s="53">
        <v>7.1</v>
      </c>
      <c r="C41" s="41">
        <f>E18/C18</f>
        <v>2.64</v>
      </c>
      <c r="D41" s="92">
        <f>IF($D18=$B$58,D$58,IF($D18=$B$57,D$57,IF($D18=#REF!,#REF!)))</f>
        <v>1320</v>
      </c>
      <c r="E41" s="42">
        <f>IF($D18=$B$58,E$58,IF($D18=$B$57,E$57,IF($D18=#REF!,#REF!)))</f>
        <v>0</v>
      </c>
      <c r="F41" s="43">
        <f>G18*F18+H18</f>
        <v>0.6</v>
      </c>
      <c r="G41" s="44">
        <f>(F41*D41*C41)/F18</f>
        <v>83.635199999999998</v>
      </c>
      <c r="H41" s="44">
        <f>(E41*F41*C41)/F18*10^5</f>
        <v>0</v>
      </c>
      <c r="I41" s="44">
        <f t="shared" ref="I41:I47" si="2">H41+G41</f>
        <v>83.635199999999998</v>
      </c>
      <c r="J41" s="96">
        <f>I41*C18</f>
        <v>209088</v>
      </c>
      <c r="P41" s="68"/>
      <c r="Q41" s="68"/>
    </row>
    <row r="42" spans="2:17" x14ac:dyDescent="0.2">
      <c r="B42" s="54">
        <v>7.2</v>
      </c>
      <c r="C42" s="21">
        <f>E19/C19</f>
        <v>2.64</v>
      </c>
      <c r="D42" s="93">
        <f>IF($D19=$B$58,D$58,IF($D19=$B$57,D$57,IF($D19=#REF!,#REF!)))</f>
        <v>1320</v>
      </c>
      <c r="E42" s="4">
        <f>IF($D19=$B$58,E$58,IF($D19=$B$57,E$57,IF($D19=#REF!,#REF!)))</f>
        <v>0</v>
      </c>
      <c r="F42" s="20">
        <f>G19*F19+H19</f>
        <v>0.6</v>
      </c>
      <c r="G42" s="30">
        <f>(F42*D42*C42)/F19</f>
        <v>83.635199999999998</v>
      </c>
      <c r="H42" s="30">
        <f>(E42*F42*C42)/F19*10^5</f>
        <v>0</v>
      </c>
      <c r="I42" s="30">
        <f t="shared" si="2"/>
        <v>83.635199999999998</v>
      </c>
      <c r="J42" s="97">
        <f>I42*C19</f>
        <v>209088</v>
      </c>
      <c r="P42" s="68"/>
      <c r="Q42" s="68"/>
    </row>
    <row r="43" spans="2:17" x14ac:dyDescent="0.2">
      <c r="B43" s="54">
        <v>7.3</v>
      </c>
      <c r="C43" s="21">
        <f>E20/C20</f>
        <v>2.64</v>
      </c>
      <c r="D43" s="93">
        <f>IF($D20=$B$58,D$58,IF($D20=$B$57,D$57,IF($D20=#REF!,#REF!)))</f>
        <v>1320</v>
      </c>
      <c r="E43" s="4">
        <f>IF($D20=$B$58,E$58,IF($D20=$B$57,E$57,IF($D20=#REF!,#REF!)))</f>
        <v>0</v>
      </c>
      <c r="F43" s="20">
        <f>G20*F20+H20</f>
        <v>0.6</v>
      </c>
      <c r="G43" s="30">
        <f>(F43*D43*C43)/F20</f>
        <v>83.635199999999998</v>
      </c>
      <c r="H43" s="30">
        <f>(E43*F43*C43)/F20*10^5</f>
        <v>0</v>
      </c>
      <c r="I43" s="30">
        <f t="shared" si="2"/>
        <v>83.635199999999998</v>
      </c>
      <c r="J43" s="97">
        <f>I43*C20</f>
        <v>209088</v>
      </c>
      <c r="P43" s="68"/>
      <c r="Q43" s="68"/>
    </row>
    <row r="44" spans="2:17" x14ac:dyDescent="0.2">
      <c r="B44" s="54">
        <v>7.4</v>
      </c>
      <c r="C44" s="21">
        <f>E21/C21</f>
        <v>2.64</v>
      </c>
      <c r="D44" s="93">
        <f>IF($D21=$B$58,D$58,IF($D21=$B$57,D$57,IF($D21=#REF!,#REF!)))</f>
        <v>1320</v>
      </c>
      <c r="E44" s="4">
        <f>IF($D21=$B$58,E$58,IF($D21=$B$57,E$57,IF($D21=#REF!,#REF!)))</f>
        <v>0</v>
      </c>
      <c r="F44" s="20">
        <f>G21*F21+H21</f>
        <v>0.6</v>
      </c>
      <c r="G44" s="30">
        <f>(F44*D44*C44)/F21</f>
        <v>83.635199999999998</v>
      </c>
      <c r="H44" s="30">
        <f>(E44*F44*C44)/F21*10^5</f>
        <v>0</v>
      </c>
      <c r="I44" s="30">
        <f t="shared" si="2"/>
        <v>83.635199999999998</v>
      </c>
      <c r="J44" s="97">
        <f>I44*C21</f>
        <v>209088</v>
      </c>
      <c r="P44" s="68"/>
      <c r="Q44" s="68"/>
    </row>
    <row r="45" spans="2:17" x14ac:dyDescent="0.2">
      <c r="B45" s="54">
        <v>7.5</v>
      </c>
      <c r="C45" s="21">
        <f>E22/C22</f>
        <v>2.64</v>
      </c>
      <c r="D45" s="93">
        <f>IF($D22=$B$58,D$58,IF($D22=$B$57,D$57,IF($D22=#REF!,#REF!)))</f>
        <v>1320</v>
      </c>
      <c r="E45" s="4">
        <f>IF($D22=$B$58,E$58,IF($D22=$B$57,E$57,IF($D22=#REF!,#REF!)))</f>
        <v>0</v>
      </c>
      <c r="F45" s="20">
        <f>G22*F22+H22</f>
        <v>0.6</v>
      </c>
      <c r="G45" s="30">
        <f>(F45*D45*C45)/F22</f>
        <v>83.635199999999998</v>
      </c>
      <c r="H45" s="30">
        <f>(E45*F45*C45)/F22*10^5</f>
        <v>0</v>
      </c>
      <c r="I45" s="30">
        <f t="shared" si="2"/>
        <v>83.635199999999998</v>
      </c>
      <c r="J45" s="97">
        <f>I45*C22</f>
        <v>209088</v>
      </c>
      <c r="P45" s="68"/>
      <c r="Q45" s="68"/>
    </row>
    <row r="46" spans="2:17" x14ac:dyDescent="0.2">
      <c r="B46" s="55">
        <v>7.6</v>
      </c>
      <c r="C46" s="45">
        <f>E23/C23</f>
        <v>2.64</v>
      </c>
      <c r="D46" s="94">
        <f>IF($D23=$B$58,D$58,IF($D23=$B$57,D$57,IF($D23=#REF!,#REF!)))</f>
        <v>1320</v>
      </c>
      <c r="E46" s="46">
        <f>IF($D23=$B$58,E$58,IF($D23=$B$57,E$57,IF($D23=#REF!,#REF!)))</f>
        <v>0</v>
      </c>
      <c r="F46" s="47">
        <f>G23*F23+H23</f>
        <v>0.6</v>
      </c>
      <c r="G46" s="48">
        <f>(F46*D46*C46)/F23</f>
        <v>83.635199999999998</v>
      </c>
      <c r="H46" s="48">
        <f>(E46*F46*C46)/F23*10^5</f>
        <v>0</v>
      </c>
      <c r="I46" s="48">
        <f t="shared" si="2"/>
        <v>83.635199999999998</v>
      </c>
      <c r="J46" s="98">
        <f>I46*C23</f>
        <v>209088</v>
      </c>
      <c r="P46" s="68"/>
      <c r="Q46" s="68"/>
    </row>
    <row r="47" spans="2:17" ht="13.5" thickBot="1" x14ac:dyDescent="0.25">
      <c r="B47" s="84" t="s">
        <v>45</v>
      </c>
      <c r="C47" s="40">
        <f>E24/C24</f>
        <v>6.666666666666667</v>
      </c>
      <c r="D47" s="95">
        <f>IF($D24=$B$58,D$58,IF($D24=$B$57,D$57,IF($D24=#REF!,#REF!)))</f>
        <v>1320</v>
      </c>
      <c r="E47" s="6">
        <f>IF($D24=$B$58,E$58,IF($D24=$B$57,E$57,IF($D24=#REF!,#REF!)))</f>
        <v>0</v>
      </c>
      <c r="F47" s="29">
        <f>G24*F24+H24</f>
        <v>0.6</v>
      </c>
      <c r="G47" s="31">
        <f>(F47*D47*C47)/F24</f>
        <v>211.2</v>
      </c>
      <c r="H47" s="31">
        <f>(E47*F47*C47)/F24*10^5</f>
        <v>0</v>
      </c>
      <c r="I47" s="31">
        <f t="shared" si="2"/>
        <v>211.2</v>
      </c>
      <c r="J47" s="99">
        <f>I47*C24</f>
        <v>126720</v>
      </c>
      <c r="P47" s="68"/>
      <c r="Q47" s="68"/>
    </row>
    <row r="48" spans="2:17" x14ac:dyDescent="0.2">
      <c r="B48" s="67"/>
      <c r="C48" s="70"/>
      <c r="D48" s="67"/>
      <c r="E48" s="67"/>
      <c r="F48" s="71"/>
      <c r="G48" s="72"/>
      <c r="H48" s="72"/>
      <c r="I48" s="72"/>
      <c r="J48" s="72"/>
      <c r="P48" s="68"/>
      <c r="Q48" s="68"/>
    </row>
    <row r="49" spans="2:15" ht="16.5" thickBot="1" x14ac:dyDescent="0.3">
      <c r="B49" s="69" t="s">
        <v>41</v>
      </c>
      <c r="N49" s="68"/>
      <c r="O49" s="68"/>
    </row>
    <row r="50" spans="2:15" x14ac:dyDescent="0.2">
      <c r="B50" s="49" t="s">
        <v>42</v>
      </c>
      <c r="C50" s="50">
        <f>SUM(J30:J47)/C25</f>
        <v>168.44565544554453</v>
      </c>
      <c r="N50" s="68"/>
      <c r="O50" s="68"/>
    </row>
    <row r="51" spans="2:15" ht="13.5" thickBot="1" x14ac:dyDescent="0.25">
      <c r="B51" s="51" t="s">
        <v>40</v>
      </c>
      <c r="C51" s="52">
        <v>100</v>
      </c>
    </row>
    <row r="53" spans="2:15" ht="13.5" thickBot="1" x14ac:dyDescent="0.25"/>
    <row r="54" spans="2:15" x14ac:dyDescent="0.2">
      <c r="B54" s="101" t="s">
        <v>31</v>
      </c>
      <c r="C54" s="102"/>
      <c r="D54" s="15"/>
      <c r="E54" s="16"/>
    </row>
    <row r="55" spans="2:15" x14ac:dyDescent="0.2">
      <c r="B55" s="10" t="s">
        <v>3</v>
      </c>
      <c r="C55" s="11" t="s">
        <v>32</v>
      </c>
      <c r="D55" s="11" t="s">
        <v>4</v>
      </c>
      <c r="E55" s="12" t="s">
        <v>5</v>
      </c>
    </row>
    <row r="56" spans="2:15" x14ac:dyDescent="0.2">
      <c r="B56" s="13" t="s">
        <v>37</v>
      </c>
      <c r="C56" s="14" t="s">
        <v>7</v>
      </c>
      <c r="D56" s="14" t="s">
        <v>35</v>
      </c>
      <c r="E56" s="17" t="s">
        <v>36</v>
      </c>
    </row>
    <row r="57" spans="2:15" x14ac:dyDescent="0.2">
      <c r="B57" s="18" t="s">
        <v>29</v>
      </c>
      <c r="C57" s="4">
        <v>0.71</v>
      </c>
      <c r="D57" s="4">
        <v>1780</v>
      </c>
      <c r="E57" s="5">
        <v>0.04</v>
      </c>
    </row>
    <row r="58" spans="2:15" ht="13.5" thickBot="1" x14ac:dyDescent="0.25">
      <c r="B58" s="19" t="s">
        <v>30</v>
      </c>
      <c r="C58" s="6">
        <v>3.1</v>
      </c>
      <c r="D58" s="6">
        <v>1320</v>
      </c>
      <c r="E58" s="7">
        <v>0</v>
      </c>
    </row>
  </sheetData>
  <mergeCells count="4">
    <mergeCell ref="B54:C54"/>
    <mergeCell ref="I28:I29"/>
    <mergeCell ref="J28:J29"/>
    <mergeCell ref="B4:C4"/>
  </mergeCells>
  <phoneticPr fontId="2" type="noConversion"/>
  <pageMargins left="0.75" right="0.75" top="1" bottom="1" header="0.5" footer="0.5"/>
  <pageSetup scale="68" orientation="landscape" verticalDpi="1200" r:id="rId1"/>
  <headerFooter alignWithMargins="0"/>
  <ignoredErrors>
    <ignoredError sqref="D38 E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Setup</vt:lpstr>
      <vt:lpstr>'Current Setup'!Print_Area</vt:lpstr>
    </vt:vector>
  </TitlesOfParts>
  <Company>TRECS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Pevekar, Tejas M</cp:lastModifiedBy>
  <cp:lastPrinted>2010-01-15T20:48:40Z</cp:lastPrinted>
  <dcterms:created xsi:type="dcterms:W3CDTF">2009-01-23T14:37:05Z</dcterms:created>
  <dcterms:modified xsi:type="dcterms:W3CDTF">2016-05-13T15:03:29Z</dcterms:modified>
</cp:coreProperties>
</file>