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work-files\Util\Power_Plant_Data\LEED_Sustainability\Existing Webpage Linked Content\"/>
    </mc:Choice>
  </mc:AlternateContent>
  <bookViews>
    <workbookView xWindow="-270" yWindow="-120" windowWidth="19170" windowHeight="8895"/>
  </bookViews>
  <sheets>
    <sheet name="Current Setup" sheetId="1" r:id="rId1"/>
  </sheets>
  <definedNames>
    <definedName name="_xlnm.Print_Area" localSheetId="0">'Current Setup'!$B$2:$J$50</definedName>
  </definedNames>
  <calcPr calcId="152511"/>
</workbook>
</file>

<file path=xl/calcChain.xml><?xml version="1.0" encoding="utf-8"?>
<calcChain xmlns="http://schemas.openxmlformats.org/spreadsheetml/2006/main">
  <c r="F30" i="1" l="1"/>
  <c r="E30" i="1"/>
  <c r="D30" i="1"/>
  <c r="C30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24" i="1"/>
  <c r="F29" i="1"/>
  <c r="F31" i="1"/>
  <c r="F32" i="1"/>
  <c r="F33" i="1"/>
  <c r="F34" i="1"/>
  <c r="F35" i="1"/>
  <c r="F36" i="1"/>
  <c r="F37" i="1"/>
  <c r="F38" i="1"/>
  <c r="F39" i="1"/>
  <c r="C29" i="1"/>
  <c r="E29" i="1"/>
  <c r="D29" i="1"/>
  <c r="C31" i="1"/>
  <c r="E31" i="1"/>
  <c r="D31" i="1"/>
  <c r="C32" i="1"/>
  <c r="E32" i="1"/>
  <c r="D32" i="1"/>
  <c r="C33" i="1"/>
  <c r="E33" i="1"/>
  <c r="H33" i="1" s="1"/>
  <c r="D33" i="1"/>
  <c r="C34" i="1"/>
  <c r="E34" i="1"/>
  <c r="D34" i="1"/>
  <c r="C35" i="1"/>
  <c r="E35" i="1"/>
  <c r="D35" i="1"/>
  <c r="C36" i="1"/>
  <c r="E36" i="1"/>
  <c r="D36" i="1"/>
  <c r="E39" i="1"/>
  <c r="C39" i="1"/>
  <c r="D39" i="1"/>
  <c r="E38" i="1"/>
  <c r="C38" i="1"/>
  <c r="D38" i="1"/>
  <c r="E37" i="1"/>
  <c r="C37" i="1"/>
  <c r="D37" i="1"/>
  <c r="H46" i="1" l="1"/>
  <c r="G45" i="1"/>
  <c r="G44" i="1"/>
  <c r="G43" i="1"/>
  <c r="G42" i="1"/>
  <c r="G41" i="1"/>
  <c r="G40" i="1"/>
  <c r="H31" i="1"/>
  <c r="H38" i="1"/>
  <c r="H30" i="1"/>
  <c r="G30" i="1"/>
  <c r="H35" i="1"/>
  <c r="G46" i="1"/>
  <c r="I46" i="1"/>
  <c r="J46" i="1" s="1"/>
  <c r="G34" i="1"/>
  <c r="H29" i="1"/>
  <c r="G36" i="1"/>
  <c r="H32" i="1"/>
  <c r="H45" i="1"/>
  <c r="H44" i="1"/>
  <c r="I44" i="1" s="1"/>
  <c r="J44" i="1" s="1"/>
  <c r="H43" i="1"/>
  <c r="H42" i="1"/>
  <c r="I42" i="1" s="1"/>
  <c r="J42" i="1" s="1"/>
  <c r="H41" i="1"/>
  <c r="G39" i="1"/>
  <c r="G38" i="1"/>
  <c r="G37" i="1"/>
  <c r="G35" i="1"/>
  <c r="H34" i="1"/>
  <c r="G33" i="1"/>
  <c r="I33" i="1" s="1"/>
  <c r="J33" i="1" s="1"/>
  <c r="G31" i="1"/>
  <c r="H40" i="1"/>
  <c r="I40" i="1" s="1"/>
  <c r="J40" i="1" s="1"/>
  <c r="H39" i="1"/>
  <c r="I39" i="1" s="1"/>
  <c r="J39" i="1" s="1"/>
  <c r="G32" i="1"/>
  <c r="H37" i="1"/>
  <c r="I37" i="1" s="1"/>
  <c r="J37" i="1" s="1"/>
  <c r="H36" i="1"/>
  <c r="G29" i="1"/>
  <c r="I29" i="1" s="1"/>
  <c r="J29" i="1" s="1"/>
  <c r="I31" i="1" l="1"/>
  <c r="J31" i="1" s="1"/>
  <c r="I43" i="1"/>
  <c r="J43" i="1" s="1"/>
  <c r="I41" i="1"/>
  <c r="J41" i="1" s="1"/>
  <c r="I45" i="1"/>
  <c r="J45" i="1" s="1"/>
  <c r="I38" i="1"/>
  <c r="J38" i="1" s="1"/>
  <c r="I35" i="1"/>
  <c r="J35" i="1" s="1"/>
  <c r="I30" i="1"/>
  <c r="I32" i="1"/>
  <c r="J32" i="1" s="1"/>
  <c r="I34" i="1"/>
  <c r="J34" i="1" s="1"/>
  <c r="I36" i="1"/>
  <c r="J36" i="1" s="1"/>
  <c r="J30" i="1" l="1"/>
  <c r="C49" i="1" s="1"/>
</calcChain>
</file>

<file path=xl/sharedStrings.xml><?xml version="1.0" encoding="utf-8"?>
<sst xmlns="http://schemas.openxmlformats.org/spreadsheetml/2006/main" count="75" uniqueCount="47">
  <si>
    <t>Unit</t>
  </si>
  <si>
    <t>Qunit</t>
  </si>
  <si>
    <t>(tons)</t>
  </si>
  <si>
    <t>Refrigerant</t>
  </si>
  <si>
    <t>GWPr</t>
  </si>
  <si>
    <t>ODPr</t>
  </si>
  <si>
    <t>Rc</t>
  </si>
  <si>
    <t>(lb/ton)</t>
  </si>
  <si>
    <t>Life</t>
  </si>
  <si>
    <t>Mr</t>
  </si>
  <si>
    <t>Lr</t>
  </si>
  <si>
    <t>(yrs)</t>
  </si>
  <si>
    <t>(%)</t>
  </si>
  <si>
    <t>Tr</t>
  </si>
  <si>
    <t>Atmospheric Impact</t>
  </si>
  <si>
    <t>Total Leakage</t>
  </si>
  <si>
    <t>Charge</t>
  </si>
  <si>
    <t>(lbs)</t>
  </si>
  <si>
    <t>Life Cycle Ozone Depletion Potential</t>
  </si>
  <si>
    <t>Lifecycle Global Warming Potential</t>
  </si>
  <si>
    <t>Refrigerant Leakage Rate (Default 2%)</t>
  </si>
  <si>
    <t>End-of-Life Refrigerant Loss (Default 10%)</t>
  </si>
  <si>
    <t>Lbs Refrigerant per Gross ARI</t>
  </si>
  <si>
    <t>Ozone Depletion Potential of Refrigerant</t>
  </si>
  <si>
    <t>Global Warming Potential of Refrigerant</t>
  </si>
  <si>
    <t>Equipment Life (Default by type)</t>
  </si>
  <si>
    <t>10^5*(ODPr*Tr*Rc)/Life</t>
  </si>
  <si>
    <t>Weighted Impact</t>
  </si>
  <si>
    <t>[(GWPr)*(Tr)*(Rc)]/Life</t>
  </si>
  <si>
    <t>R-22</t>
  </si>
  <si>
    <t>R-134a</t>
  </si>
  <si>
    <t>Refrigerant Data</t>
  </si>
  <si>
    <t>Max Charge</t>
  </si>
  <si>
    <r>
      <t>LCGWP</t>
    </r>
    <r>
      <rPr>
        <sz val="10"/>
        <rFont val="Arial"/>
        <family val="2"/>
      </rPr>
      <t xml:space="preserve"> (lbsCO2/Ton-Year)</t>
    </r>
  </si>
  <si>
    <r>
      <t xml:space="preserve">LCODPx10^5 </t>
    </r>
    <r>
      <rPr>
        <sz val="10"/>
        <rFont val="Arial"/>
        <family val="2"/>
      </rPr>
      <t>(lbCFC11/Ton-Year)</t>
    </r>
  </si>
  <si>
    <t xml:space="preserve"> (lbCO2/lbr)</t>
  </si>
  <si>
    <t xml:space="preserve"> (lbCFC11/lbr)</t>
  </si>
  <si>
    <t>Type</t>
  </si>
  <si>
    <t>(Lr)*(Life)+(Mr)</t>
  </si>
  <si>
    <t>Qtotal</t>
  </si>
  <si>
    <t>Target:</t>
  </si>
  <si>
    <t>Total Atmospheric Impact</t>
  </si>
  <si>
    <t>Impact:</t>
  </si>
  <si>
    <t>(LCGWP)+ (LCODPx10^5)*(Qunit)</t>
  </si>
  <si>
    <t>Chiller Inventory</t>
  </si>
  <si>
    <t>HPC7.1</t>
  </si>
  <si>
    <t>(LCGWP)+ (LCODP)*10^5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</si>
</sst>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9" fontId="0" fillId="3" borderId="0" xfId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4" borderId="21" xfId="0" applyFill="1" applyBorder="1" applyAlignment="1">
      <alignment horizontal="left" wrapText="1"/>
    </xf>
    <xf numFmtId="0" fontId="0" fillId="4" borderId="22" xfId="0" applyFill="1" applyBorder="1" applyAlignment="1">
      <alignment horizontal="left" wrapText="1"/>
    </xf>
    <xf numFmtId="9" fontId="0" fillId="2" borderId="23" xfId="1" applyFont="1" applyFill="1" applyBorder="1" applyAlignment="1">
      <alignment horizontal="center"/>
    </xf>
    <xf numFmtId="9" fontId="0" fillId="2" borderId="24" xfId="1" applyFont="1" applyFill="1" applyBorder="1" applyAlignment="1">
      <alignment horizontal="center"/>
    </xf>
    <xf numFmtId="9" fontId="0" fillId="2" borderId="25" xfId="1" applyFont="1" applyFill="1" applyBorder="1" applyAlignment="1">
      <alignment horizontal="center"/>
    </xf>
    <xf numFmtId="9" fontId="0" fillId="3" borderId="5" xfId="1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9" fontId="0" fillId="2" borderId="27" xfId="1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9" fontId="0" fillId="2" borderId="31" xfId="1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34" xfId="0" applyNumberForma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9" fontId="0" fillId="3" borderId="34" xfId="1" applyFont="1" applyFill="1" applyBorder="1" applyAlignment="1">
      <alignment horizontal="center"/>
    </xf>
    <xf numFmtId="1" fontId="0" fillId="3" borderId="34" xfId="0" applyNumberFormat="1" applyFill="1" applyBorder="1" applyAlignment="1">
      <alignment horizontal="center"/>
    </xf>
    <xf numFmtId="2" fontId="0" fillId="3" borderId="36" xfId="0" applyNumberFormat="1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9" fontId="0" fillId="3" borderId="36" xfId="1" applyFont="1" applyFill="1" applyBorder="1" applyAlignment="1">
      <alignment horizontal="center"/>
    </xf>
    <xf numFmtId="1" fontId="0" fillId="3" borderId="36" xfId="0" applyNumberForma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165" fontId="3" fillId="3" borderId="39" xfId="0" applyNumberFormat="1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165" fontId="3" fillId="3" borderId="41" xfId="0" applyNumberFormat="1" applyFont="1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64" fontId="0" fillId="2" borderId="45" xfId="1" applyNumberFormat="1" applyFon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164" fontId="0" fillId="2" borderId="29" xfId="1" applyNumberFormat="1" applyFont="1" applyFill="1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 wrapText="1"/>
    </xf>
    <xf numFmtId="0" fontId="3" fillId="5" borderId="0" xfId="0" applyFont="1" applyFill="1" applyAlignment="1">
      <alignment horizontal="center"/>
    </xf>
    <xf numFmtId="0" fontId="3" fillId="5" borderId="5" xfId="0" applyFont="1" applyFill="1" applyBorder="1" applyAlignment="1"/>
    <xf numFmtId="0" fontId="3" fillId="5" borderId="0" xfId="0" applyFont="1" applyFill="1" applyBorder="1" applyAlignment="1"/>
    <xf numFmtId="0" fontId="0" fillId="5" borderId="0" xfId="0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5" fillId="5" borderId="0" xfId="0" applyFont="1" applyFill="1" applyAlignment="1">
      <alignment horizontal="left"/>
    </xf>
    <xf numFmtId="2" fontId="0" fillId="5" borderId="0" xfId="0" applyNumberFormat="1" applyFill="1" applyBorder="1" applyAlignment="1">
      <alignment horizontal="center"/>
    </xf>
    <xf numFmtId="9" fontId="7" fillId="5" borderId="0" xfId="1" applyFon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0" fillId="4" borderId="46" xfId="0" applyFill="1" applyBorder="1" applyAlignment="1">
      <alignment horizontal="center" wrapText="1"/>
    </xf>
    <xf numFmtId="0" fontId="0" fillId="4" borderId="47" xfId="0" applyFill="1" applyBorder="1" applyAlignment="1">
      <alignment horizontal="center" wrapText="1"/>
    </xf>
    <xf numFmtId="0" fontId="0" fillId="4" borderId="21" xfId="0" applyFill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3" fillId="4" borderId="10" xfId="0" applyFont="1" applyFill="1" applyBorder="1" applyAlignment="1">
      <alignment horizontal="center" wrapText="1"/>
    </xf>
    <xf numFmtId="0" fontId="0" fillId="2" borderId="48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6" fillId="5" borderId="0" xfId="0" applyFont="1" applyFill="1" applyAlignment="1"/>
    <xf numFmtId="0" fontId="4" fillId="3" borderId="5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164" fontId="0" fillId="2" borderId="53" xfId="1" applyNumberFormat="1" applyFont="1" applyFill="1" applyBorder="1" applyAlignment="1">
      <alignment horizontal="center"/>
    </xf>
    <xf numFmtId="9" fontId="0" fillId="2" borderId="55" xfId="1" applyFont="1" applyFill="1" applyBorder="1" applyAlignment="1">
      <alignment horizontal="center"/>
    </xf>
    <xf numFmtId="3" fontId="0" fillId="3" borderId="34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36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3" fontId="0" fillId="3" borderId="35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3" borderId="37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3" fillId="4" borderId="49" xfId="0" applyFont="1" applyFill="1" applyBorder="1" applyAlignment="1">
      <alignment horizontal="center" wrapText="1"/>
    </xf>
    <xf numFmtId="0" fontId="3" fillId="4" borderId="47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7"/>
  <sheetViews>
    <sheetView tabSelected="1" zoomScale="85" zoomScaleNormal="85" workbookViewId="0">
      <selection activeCell="K9" sqref="K9"/>
    </sheetView>
  </sheetViews>
  <sheetFormatPr defaultRowHeight="12.75" x14ac:dyDescent="0.2"/>
  <cols>
    <col min="1" max="1" width="4.28515625" style="61" customWidth="1"/>
    <col min="2" max="2" width="12" style="61" customWidth="1"/>
    <col min="3" max="3" width="17.85546875" style="61" customWidth="1"/>
    <col min="4" max="4" width="20.5703125" style="61" customWidth="1"/>
    <col min="5" max="5" width="20.85546875" style="61" customWidth="1"/>
    <col min="6" max="6" width="14.7109375" style="61" customWidth="1"/>
    <col min="7" max="8" width="20.42578125" style="61" customWidth="1"/>
    <col min="9" max="9" width="13.85546875" style="61" customWidth="1"/>
    <col min="10" max="10" width="19.5703125" style="61" customWidth="1"/>
    <col min="11" max="11" width="21" style="61" customWidth="1"/>
    <col min="12" max="12" width="13.28515625" style="61" bestFit="1" customWidth="1"/>
    <col min="13" max="13" width="29.5703125" style="61" customWidth="1"/>
    <col min="14" max="14" width="30.28515625" style="61" bestFit="1" customWidth="1"/>
    <col min="15" max="15" width="21.85546875" style="61" bestFit="1" customWidth="1"/>
    <col min="16" max="16" width="32.140625" style="61" bestFit="1" customWidth="1"/>
    <col min="17" max="16384" width="9.140625" style="61"/>
  </cols>
  <sheetData>
    <row r="2" spans="2:16" ht="15.75" thickBot="1" x14ac:dyDescent="0.25">
      <c r="B2" s="64"/>
      <c r="C2" s="64"/>
      <c r="D2" s="64"/>
      <c r="E2" s="64"/>
      <c r="F2" s="82"/>
      <c r="G2" s="64"/>
      <c r="H2" s="64"/>
      <c r="I2" s="65"/>
      <c r="J2" s="65"/>
      <c r="K2" s="65"/>
      <c r="L2" s="65"/>
      <c r="M2" s="65"/>
      <c r="N2" s="65"/>
      <c r="O2" s="65"/>
      <c r="P2" s="65"/>
    </row>
    <row r="3" spans="2:16" s="62" customFormat="1" ht="42" customHeight="1" x14ac:dyDescent="0.2">
      <c r="B3" s="105" t="s">
        <v>44</v>
      </c>
      <c r="C3" s="106"/>
      <c r="D3" s="24"/>
      <c r="E3" s="24"/>
      <c r="F3" s="24" t="s">
        <v>25</v>
      </c>
      <c r="G3" s="24" t="s">
        <v>20</v>
      </c>
      <c r="H3" s="25" t="s">
        <v>21</v>
      </c>
    </row>
    <row r="4" spans="2:16" s="63" customFormat="1" x14ac:dyDescent="0.2">
      <c r="B4" s="10" t="s">
        <v>0</v>
      </c>
      <c r="C4" s="11" t="s">
        <v>1</v>
      </c>
      <c r="D4" s="11" t="s">
        <v>3</v>
      </c>
      <c r="E4" s="11" t="s">
        <v>16</v>
      </c>
      <c r="F4" s="11" t="s">
        <v>8</v>
      </c>
      <c r="G4" s="11" t="s">
        <v>10</v>
      </c>
      <c r="H4" s="12" t="s">
        <v>9</v>
      </c>
    </row>
    <row r="5" spans="2:16" x14ac:dyDescent="0.2">
      <c r="B5" s="13"/>
      <c r="C5" s="14" t="s">
        <v>2</v>
      </c>
      <c r="D5" s="14" t="s">
        <v>37</v>
      </c>
      <c r="E5" s="14" t="s">
        <v>17</v>
      </c>
      <c r="F5" s="14" t="s">
        <v>11</v>
      </c>
      <c r="G5" s="14" t="s">
        <v>12</v>
      </c>
      <c r="H5" s="17" t="s">
        <v>12</v>
      </c>
    </row>
    <row r="6" spans="2:16" x14ac:dyDescent="0.2">
      <c r="B6" s="80">
        <v>3.1</v>
      </c>
      <c r="C6" s="81">
        <v>5000</v>
      </c>
      <c r="D6" s="81" t="s">
        <v>30</v>
      </c>
      <c r="E6" s="81">
        <v>16232</v>
      </c>
      <c r="F6" s="22">
        <v>25</v>
      </c>
      <c r="G6" s="56">
        <v>0.02</v>
      </c>
      <c r="H6" s="26">
        <v>0.1</v>
      </c>
    </row>
    <row r="7" spans="2:16" x14ac:dyDescent="0.2">
      <c r="B7" s="85">
        <v>3.2</v>
      </c>
      <c r="C7" s="87">
        <v>3000</v>
      </c>
      <c r="D7" s="87" t="s">
        <v>30</v>
      </c>
      <c r="E7" s="87">
        <v>13000</v>
      </c>
      <c r="F7" s="88">
        <v>25</v>
      </c>
      <c r="G7" s="89">
        <v>0.02</v>
      </c>
      <c r="H7" s="90">
        <v>0.1</v>
      </c>
    </row>
    <row r="8" spans="2:16" x14ac:dyDescent="0.2">
      <c r="B8" s="34">
        <v>3.3</v>
      </c>
      <c r="C8" s="35">
        <v>3000</v>
      </c>
      <c r="D8" s="35" t="s">
        <v>30</v>
      </c>
      <c r="E8" s="35">
        <v>13000</v>
      </c>
      <c r="F8" s="36">
        <v>25</v>
      </c>
      <c r="G8" s="58">
        <v>0.02</v>
      </c>
      <c r="H8" s="37">
        <v>0.1</v>
      </c>
    </row>
    <row r="9" spans="2:16" x14ac:dyDescent="0.2">
      <c r="B9" s="8">
        <v>4.2</v>
      </c>
      <c r="C9" s="9">
        <v>3000</v>
      </c>
      <c r="D9" s="9" t="s">
        <v>30</v>
      </c>
      <c r="E9" s="9">
        <v>13000</v>
      </c>
      <c r="F9" s="32">
        <v>25</v>
      </c>
      <c r="G9" s="59">
        <v>0.02</v>
      </c>
      <c r="H9" s="33">
        <v>0.1</v>
      </c>
    </row>
    <row r="10" spans="2:16" x14ac:dyDescent="0.2">
      <c r="B10" s="34">
        <v>4.3</v>
      </c>
      <c r="C10" s="35">
        <v>3000</v>
      </c>
      <c r="D10" s="35" t="s">
        <v>30</v>
      </c>
      <c r="E10" s="35">
        <v>13000</v>
      </c>
      <c r="F10" s="36">
        <v>25</v>
      </c>
      <c r="G10" s="58">
        <v>0.02</v>
      </c>
      <c r="H10" s="37">
        <v>0.1</v>
      </c>
    </row>
    <row r="11" spans="2:16" x14ac:dyDescent="0.2">
      <c r="B11" s="8">
        <v>5.0999999999999996</v>
      </c>
      <c r="C11" s="9">
        <v>4000</v>
      </c>
      <c r="D11" s="9" t="s">
        <v>29</v>
      </c>
      <c r="E11" s="9">
        <v>15922</v>
      </c>
      <c r="F11" s="32">
        <v>25</v>
      </c>
      <c r="G11" s="59">
        <v>0.02</v>
      </c>
      <c r="H11" s="33">
        <v>0.1</v>
      </c>
    </row>
    <row r="12" spans="2:16" x14ac:dyDescent="0.2">
      <c r="B12" s="1">
        <v>5.2</v>
      </c>
      <c r="C12" s="2">
        <v>4000</v>
      </c>
      <c r="D12" s="2" t="s">
        <v>29</v>
      </c>
      <c r="E12" s="2">
        <v>15922</v>
      </c>
      <c r="F12" s="23">
        <v>25</v>
      </c>
      <c r="G12" s="57">
        <v>0.02</v>
      </c>
      <c r="H12" s="27">
        <v>0.1</v>
      </c>
    </row>
    <row r="13" spans="2:16" x14ac:dyDescent="0.2">
      <c r="B13" s="34">
        <v>5.3</v>
      </c>
      <c r="C13" s="35">
        <v>5000</v>
      </c>
      <c r="D13" s="35" t="s">
        <v>30</v>
      </c>
      <c r="E13" s="35">
        <v>16232</v>
      </c>
      <c r="F13" s="36">
        <v>25</v>
      </c>
      <c r="G13" s="58">
        <v>0.02</v>
      </c>
      <c r="H13" s="37">
        <v>0.1</v>
      </c>
    </row>
    <row r="14" spans="2:16" x14ac:dyDescent="0.2">
      <c r="B14" s="8">
        <v>6.1</v>
      </c>
      <c r="C14" s="9">
        <v>5000</v>
      </c>
      <c r="D14" s="9" t="s">
        <v>30</v>
      </c>
      <c r="E14" s="9">
        <v>18238</v>
      </c>
      <c r="F14" s="32">
        <v>25</v>
      </c>
      <c r="G14" s="59">
        <v>0.02</v>
      </c>
      <c r="H14" s="33">
        <v>0.1</v>
      </c>
    </row>
    <row r="15" spans="2:16" x14ac:dyDescent="0.2">
      <c r="B15" s="1">
        <v>6.2</v>
      </c>
      <c r="C15" s="2">
        <v>5000</v>
      </c>
      <c r="D15" s="2" t="s">
        <v>30</v>
      </c>
      <c r="E15" s="2">
        <v>18238</v>
      </c>
      <c r="F15" s="23">
        <v>25</v>
      </c>
      <c r="G15" s="57">
        <v>0.02</v>
      </c>
      <c r="H15" s="27">
        <v>0.1</v>
      </c>
    </row>
    <row r="16" spans="2:16" x14ac:dyDescent="0.2">
      <c r="B16" s="34">
        <v>6.3</v>
      </c>
      <c r="C16" s="35">
        <v>5000</v>
      </c>
      <c r="D16" s="35" t="s">
        <v>30</v>
      </c>
      <c r="E16" s="35">
        <v>18238</v>
      </c>
      <c r="F16" s="36">
        <v>25</v>
      </c>
      <c r="G16" s="58">
        <v>0.02</v>
      </c>
      <c r="H16" s="37">
        <v>0.1</v>
      </c>
    </row>
    <row r="17" spans="2:17" x14ac:dyDescent="0.2">
      <c r="B17" s="8">
        <v>7.1</v>
      </c>
      <c r="C17" s="9">
        <v>2500</v>
      </c>
      <c r="D17" s="9" t="s">
        <v>30</v>
      </c>
      <c r="E17" s="9">
        <v>6600</v>
      </c>
      <c r="F17" s="32">
        <v>25</v>
      </c>
      <c r="G17" s="59">
        <v>0.02</v>
      </c>
      <c r="H17" s="33">
        <v>0.1</v>
      </c>
    </row>
    <row r="18" spans="2:17" x14ac:dyDescent="0.2">
      <c r="B18" s="8">
        <v>7.2</v>
      </c>
      <c r="C18" s="9">
        <v>2500</v>
      </c>
      <c r="D18" s="2" t="s">
        <v>30</v>
      </c>
      <c r="E18" s="9">
        <v>6600</v>
      </c>
      <c r="F18" s="32">
        <v>25</v>
      </c>
      <c r="G18" s="57">
        <v>0.02</v>
      </c>
      <c r="H18" s="27">
        <v>0.1</v>
      </c>
    </row>
    <row r="19" spans="2:17" x14ac:dyDescent="0.2">
      <c r="B19" s="8">
        <v>7.3</v>
      </c>
      <c r="C19" s="9">
        <v>2500</v>
      </c>
      <c r="D19" s="2" t="s">
        <v>30</v>
      </c>
      <c r="E19" s="9">
        <v>6600</v>
      </c>
      <c r="F19" s="32">
        <v>25</v>
      </c>
      <c r="G19" s="57">
        <v>0.02</v>
      </c>
      <c r="H19" s="27">
        <v>0.1</v>
      </c>
    </row>
    <row r="20" spans="2:17" x14ac:dyDescent="0.2">
      <c r="B20" s="8">
        <v>7.4</v>
      </c>
      <c r="C20" s="9">
        <v>2500</v>
      </c>
      <c r="D20" s="2" t="s">
        <v>30</v>
      </c>
      <c r="E20" s="9">
        <v>6600</v>
      </c>
      <c r="F20" s="32">
        <v>25</v>
      </c>
      <c r="G20" s="57">
        <v>0.02</v>
      </c>
      <c r="H20" s="27">
        <v>0.1</v>
      </c>
    </row>
    <row r="21" spans="2:17" x14ac:dyDescent="0.2">
      <c r="B21" s="8">
        <v>7.5</v>
      </c>
      <c r="C21" s="9">
        <v>2500</v>
      </c>
      <c r="D21" s="2" t="s">
        <v>30</v>
      </c>
      <c r="E21" s="9">
        <v>6600</v>
      </c>
      <c r="F21" s="32">
        <v>25</v>
      </c>
      <c r="G21" s="57">
        <v>0.02</v>
      </c>
      <c r="H21" s="27">
        <v>0.1</v>
      </c>
    </row>
    <row r="22" spans="2:17" x14ac:dyDescent="0.2">
      <c r="B22" s="8">
        <v>7.6</v>
      </c>
      <c r="C22" s="9">
        <v>2500</v>
      </c>
      <c r="D22" s="2" t="s">
        <v>30</v>
      </c>
      <c r="E22" s="9">
        <v>6600</v>
      </c>
      <c r="F22" s="32">
        <v>25</v>
      </c>
      <c r="G22" s="57">
        <v>0.02</v>
      </c>
      <c r="H22" s="27">
        <v>0.1</v>
      </c>
    </row>
    <row r="23" spans="2:17" ht="13.5" thickBot="1" x14ac:dyDescent="0.25">
      <c r="B23" s="85" t="s">
        <v>45</v>
      </c>
      <c r="C23" s="3">
        <v>600</v>
      </c>
      <c r="D23" s="3" t="s">
        <v>30</v>
      </c>
      <c r="E23" s="3">
        <v>4000</v>
      </c>
      <c r="F23" s="3">
        <v>25</v>
      </c>
      <c r="G23" s="60">
        <v>0.02</v>
      </c>
      <c r="H23" s="28">
        <v>0.1</v>
      </c>
    </row>
    <row r="24" spans="2:17" ht="13.5" thickBot="1" x14ac:dyDescent="0.25">
      <c r="B24" s="86" t="s">
        <v>39</v>
      </c>
      <c r="C24" s="84">
        <f>SUM(C6:C23)</f>
        <v>60600</v>
      </c>
      <c r="D24" s="66"/>
      <c r="E24" s="66"/>
      <c r="F24" s="66"/>
      <c r="G24" s="66"/>
      <c r="H24" s="66"/>
    </row>
    <row r="25" spans="2:17" ht="13.5" thickBot="1" x14ac:dyDescent="0.25"/>
    <row r="26" spans="2:17" ht="25.5" x14ac:dyDescent="0.2">
      <c r="B26" s="75"/>
      <c r="C26" s="76" t="s">
        <v>22</v>
      </c>
      <c r="D26" s="77" t="s">
        <v>24</v>
      </c>
      <c r="E26" s="77" t="s">
        <v>23</v>
      </c>
      <c r="F26" s="78" t="s">
        <v>15</v>
      </c>
      <c r="G26" s="77" t="s">
        <v>19</v>
      </c>
      <c r="H26" s="77" t="s">
        <v>18</v>
      </c>
      <c r="I26" s="72" t="s">
        <v>14</v>
      </c>
      <c r="J26" s="73" t="s">
        <v>27</v>
      </c>
      <c r="P26" s="67"/>
      <c r="Q26" s="67"/>
    </row>
    <row r="27" spans="2:17" ht="28.5" customHeight="1" x14ac:dyDescent="0.2">
      <c r="B27" s="10" t="s">
        <v>0</v>
      </c>
      <c r="C27" s="38" t="s">
        <v>6</v>
      </c>
      <c r="D27" s="11" t="s">
        <v>4</v>
      </c>
      <c r="E27" s="11" t="s">
        <v>5</v>
      </c>
      <c r="F27" s="11" t="s">
        <v>13</v>
      </c>
      <c r="G27" s="79" t="s">
        <v>33</v>
      </c>
      <c r="H27" s="79" t="s">
        <v>34</v>
      </c>
      <c r="I27" s="101" t="s">
        <v>46</v>
      </c>
      <c r="J27" s="103" t="s">
        <v>43</v>
      </c>
      <c r="P27" s="67"/>
      <c r="Q27" s="67"/>
    </row>
    <row r="28" spans="2:17" x14ac:dyDescent="0.2">
      <c r="B28" s="13"/>
      <c r="C28" s="39" t="s">
        <v>7</v>
      </c>
      <c r="D28" s="14" t="s">
        <v>35</v>
      </c>
      <c r="E28" s="14" t="s">
        <v>36</v>
      </c>
      <c r="F28" s="14" t="s">
        <v>38</v>
      </c>
      <c r="G28" s="74" t="s">
        <v>28</v>
      </c>
      <c r="H28" s="74" t="s">
        <v>26</v>
      </c>
      <c r="I28" s="102"/>
      <c r="J28" s="104"/>
      <c r="P28" s="67"/>
      <c r="Q28" s="67"/>
    </row>
    <row r="29" spans="2:17" x14ac:dyDescent="0.2">
      <c r="B29" s="53">
        <v>3.1</v>
      </c>
      <c r="C29" s="41">
        <f t="shared" ref="C29:C46" si="0">E6/C6</f>
        <v>3.2464</v>
      </c>
      <c r="D29" s="91">
        <f>IF($D6=$B$57,D$57,IF($D6=$B$56,D$56,IF($D6=#REF!,#REF!)))</f>
        <v>1320</v>
      </c>
      <c r="E29" s="42">
        <f>IF($D6=$B$57,E$57,IF($D6=$B$56,E$56,IF($D6=#REF!,#REF!)))</f>
        <v>0</v>
      </c>
      <c r="F29" s="43">
        <f t="shared" ref="F29:F46" si="1">G6*F6+H6</f>
        <v>0.6</v>
      </c>
      <c r="G29" s="44">
        <f t="shared" ref="G29:G46" si="2">(F29*D29*C29)/F6</f>
        <v>102.845952</v>
      </c>
      <c r="H29" s="44">
        <f t="shared" ref="H29:H46" si="3">(E29*F29*C29)/F6*10^5</f>
        <v>0</v>
      </c>
      <c r="I29" s="44">
        <f>H29+G29</f>
        <v>102.845952</v>
      </c>
      <c r="J29" s="95">
        <f t="shared" ref="J29:J46" si="4">I29*C6</f>
        <v>514229.76000000001</v>
      </c>
      <c r="P29" s="67"/>
      <c r="Q29" s="67"/>
    </row>
    <row r="30" spans="2:17" x14ac:dyDescent="0.2">
      <c r="B30" s="54">
        <v>3.2</v>
      </c>
      <c r="C30" s="21">
        <f t="shared" si="0"/>
        <v>4.333333333333333</v>
      </c>
      <c r="D30" s="92">
        <f>IF($D7=$B$57,D$57,IF($D7=$B$56,D$56,IF($D7=#REF!,#REF!)))</f>
        <v>1320</v>
      </c>
      <c r="E30" s="4">
        <f>IF($D7=$B$57,E$57,IF($D7=$B$56,E$56,IF($D7=#REF!,#REF!)))</f>
        <v>0</v>
      </c>
      <c r="F30" s="20">
        <f t="shared" si="1"/>
        <v>0.6</v>
      </c>
      <c r="G30" s="30">
        <f t="shared" si="2"/>
        <v>137.27999999999997</v>
      </c>
      <c r="H30" s="30">
        <f t="shared" si="3"/>
        <v>0</v>
      </c>
      <c r="I30" s="30">
        <f t="shared" ref="I30" si="5">H30+G30</f>
        <v>137.27999999999997</v>
      </c>
      <c r="J30" s="96">
        <f t="shared" si="4"/>
        <v>411839.99999999994</v>
      </c>
      <c r="P30" s="67"/>
      <c r="Q30" s="67"/>
    </row>
    <row r="31" spans="2:17" x14ac:dyDescent="0.2">
      <c r="B31" s="55">
        <v>3.3</v>
      </c>
      <c r="C31" s="45">
        <f t="shared" si="0"/>
        <v>4.333333333333333</v>
      </c>
      <c r="D31" s="93">
        <f>IF($D8=$B$57,D$57,IF($D8=$B$56,D$56,IF($D8=#REF!,#REF!)))</f>
        <v>1320</v>
      </c>
      <c r="E31" s="46">
        <f>IF($D8=$B$57,E$57,IF($D8=$B$56,E$56,IF($D8=#REF!,#REF!)))</f>
        <v>0</v>
      </c>
      <c r="F31" s="47">
        <f t="shared" si="1"/>
        <v>0.6</v>
      </c>
      <c r="G31" s="48">
        <f t="shared" si="2"/>
        <v>137.27999999999997</v>
      </c>
      <c r="H31" s="48">
        <f t="shared" si="3"/>
        <v>0</v>
      </c>
      <c r="I31" s="48">
        <f t="shared" ref="I31:I39" si="6">H31+G31</f>
        <v>137.27999999999997</v>
      </c>
      <c r="J31" s="97">
        <f t="shared" si="4"/>
        <v>411839.99999999994</v>
      </c>
      <c r="P31" s="67"/>
      <c r="Q31" s="67"/>
    </row>
    <row r="32" spans="2:17" x14ac:dyDescent="0.2">
      <c r="B32" s="54">
        <v>4.2</v>
      </c>
      <c r="C32" s="21">
        <f t="shared" si="0"/>
        <v>4.333333333333333</v>
      </c>
      <c r="D32" s="92">
        <f>IF($D9=$B$57,D$57,IF($D9=$B$56,D$56,IF($D9=#REF!,#REF!)))</f>
        <v>1320</v>
      </c>
      <c r="E32" s="4">
        <f>IF($D9=$B$57,E$57,IF($D9=$B$56,E$56,IF($D9=#REF!,#REF!)))</f>
        <v>0</v>
      </c>
      <c r="F32" s="20">
        <f t="shared" si="1"/>
        <v>0.6</v>
      </c>
      <c r="G32" s="30">
        <f t="shared" si="2"/>
        <v>137.27999999999997</v>
      </c>
      <c r="H32" s="30">
        <f t="shared" si="3"/>
        <v>0</v>
      </c>
      <c r="I32" s="30">
        <f t="shared" si="6"/>
        <v>137.27999999999997</v>
      </c>
      <c r="J32" s="96">
        <f t="shared" si="4"/>
        <v>411839.99999999994</v>
      </c>
      <c r="P32" s="67"/>
      <c r="Q32" s="67"/>
    </row>
    <row r="33" spans="2:17" x14ac:dyDescent="0.2">
      <c r="B33" s="54">
        <v>4.3</v>
      </c>
      <c r="C33" s="21">
        <f t="shared" si="0"/>
        <v>4.333333333333333</v>
      </c>
      <c r="D33" s="92">
        <f>IF($D10=$B$57,D$57,IF($D10=$B$56,D$56,IF($D10=#REF!,#REF!)))</f>
        <v>1320</v>
      </c>
      <c r="E33" s="4">
        <f>IF($D10=$B$57,E$57,IF($D10=$B$56,E$56,IF($D10=#REF!,#REF!)))</f>
        <v>0</v>
      </c>
      <c r="F33" s="20">
        <f t="shared" si="1"/>
        <v>0.6</v>
      </c>
      <c r="G33" s="30">
        <f t="shared" si="2"/>
        <v>137.27999999999997</v>
      </c>
      <c r="H33" s="30">
        <f t="shared" si="3"/>
        <v>0</v>
      </c>
      <c r="I33" s="30">
        <f t="shared" si="6"/>
        <v>137.27999999999997</v>
      </c>
      <c r="J33" s="96">
        <f t="shared" si="4"/>
        <v>411839.99999999994</v>
      </c>
      <c r="P33" s="67"/>
      <c r="Q33" s="67"/>
    </row>
    <row r="34" spans="2:17" x14ac:dyDescent="0.2">
      <c r="B34" s="53">
        <v>5.0999999999999996</v>
      </c>
      <c r="C34" s="41">
        <f t="shared" si="0"/>
        <v>3.9805000000000001</v>
      </c>
      <c r="D34" s="91">
        <f>IF($D11=$B$57,D$57,IF($D11=$B$56,D$56,IF($D11=#REF!,#REF!)))</f>
        <v>1780</v>
      </c>
      <c r="E34" s="42">
        <f>IF($D11=$B$57,E$57,IF($D11=$B$56,E$56,IF($D11=#REF!,#REF!)))</f>
        <v>0.04</v>
      </c>
      <c r="F34" s="43">
        <f t="shared" si="1"/>
        <v>0.6</v>
      </c>
      <c r="G34" s="44">
        <f t="shared" si="2"/>
        <v>170.04696000000001</v>
      </c>
      <c r="H34" s="44">
        <f t="shared" si="3"/>
        <v>382.12800000000004</v>
      </c>
      <c r="I34" s="44">
        <f t="shared" si="6"/>
        <v>552.17496000000006</v>
      </c>
      <c r="J34" s="95">
        <f t="shared" si="4"/>
        <v>2208699.8400000003</v>
      </c>
      <c r="P34" s="67"/>
      <c r="Q34" s="67"/>
    </row>
    <row r="35" spans="2:17" x14ac:dyDescent="0.2">
      <c r="B35" s="54">
        <v>5.2</v>
      </c>
      <c r="C35" s="21">
        <f t="shared" si="0"/>
        <v>3.9805000000000001</v>
      </c>
      <c r="D35" s="92">
        <f>IF($D12=$B$57,D$57,IF($D12=$B$56,D$56,IF($D12=#REF!,#REF!)))</f>
        <v>1780</v>
      </c>
      <c r="E35" s="4">
        <f>IF($D12=$B$57,E$57,IF($D12=$B$56,E$56,IF($D12=#REF!,#REF!)))</f>
        <v>0.04</v>
      </c>
      <c r="F35" s="20">
        <f t="shared" si="1"/>
        <v>0.6</v>
      </c>
      <c r="G35" s="30">
        <f t="shared" si="2"/>
        <v>170.04696000000001</v>
      </c>
      <c r="H35" s="30">
        <f t="shared" si="3"/>
        <v>382.12800000000004</v>
      </c>
      <c r="I35" s="30">
        <f t="shared" si="6"/>
        <v>552.17496000000006</v>
      </c>
      <c r="J35" s="96">
        <f t="shared" si="4"/>
        <v>2208699.8400000003</v>
      </c>
      <c r="P35" s="67"/>
      <c r="Q35" s="67"/>
    </row>
    <row r="36" spans="2:17" x14ac:dyDescent="0.2">
      <c r="B36" s="55">
        <v>5.3</v>
      </c>
      <c r="C36" s="45">
        <f t="shared" si="0"/>
        <v>3.2464</v>
      </c>
      <c r="D36" s="93">
        <f>IF($D13=$B$57,D$57,IF($D13=$B$56,D$56,IF($D13=#REF!,#REF!)))</f>
        <v>1320</v>
      </c>
      <c r="E36" s="46">
        <f>IF($D13=$B$57,E$57,IF($D13=$B$56,E$56,IF($D13=#REF!,#REF!)))</f>
        <v>0</v>
      </c>
      <c r="F36" s="47">
        <f t="shared" si="1"/>
        <v>0.6</v>
      </c>
      <c r="G36" s="48">
        <f t="shared" si="2"/>
        <v>102.845952</v>
      </c>
      <c r="H36" s="48">
        <f t="shared" si="3"/>
        <v>0</v>
      </c>
      <c r="I36" s="48">
        <f t="shared" si="6"/>
        <v>102.845952</v>
      </c>
      <c r="J36" s="97">
        <f t="shared" si="4"/>
        <v>514229.76000000001</v>
      </c>
      <c r="P36" s="67"/>
      <c r="Q36" s="67"/>
    </row>
    <row r="37" spans="2:17" x14ac:dyDescent="0.2">
      <c r="B37" s="53">
        <v>6.1</v>
      </c>
      <c r="C37" s="41">
        <f t="shared" si="0"/>
        <v>3.6476000000000002</v>
      </c>
      <c r="D37" s="91">
        <f>IF($D14=$B$57,D$57,IF($D14=$B$56,D$56,IF($D14=#REF!,#REF!)))</f>
        <v>1320</v>
      </c>
      <c r="E37" s="42">
        <f>IF($D14=$B$57,E$57,IF($D14=$B$56,E$56,IF($D14=#REF!,#REF!)))</f>
        <v>0</v>
      </c>
      <c r="F37" s="43">
        <f t="shared" si="1"/>
        <v>0.6</v>
      </c>
      <c r="G37" s="44">
        <f t="shared" si="2"/>
        <v>115.55596800000001</v>
      </c>
      <c r="H37" s="44">
        <f t="shared" si="3"/>
        <v>0</v>
      </c>
      <c r="I37" s="44">
        <f t="shared" si="6"/>
        <v>115.55596800000001</v>
      </c>
      <c r="J37" s="95">
        <f t="shared" si="4"/>
        <v>577779.84000000008</v>
      </c>
      <c r="P37" s="67"/>
      <c r="Q37" s="67"/>
    </row>
    <row r="38" spans="2:17" x14ac:dyDescent="0.2">
      <c r="B38" s="54">
        <v>6.2</v>
      </c>
      <c r="C38" s="21">
        <f t="shared" si="0"/>
        <v>3.6476000000000002</v>
      </c>
      <c r="D38" s="92">
        <f>IF($D15=$B$57,D$57,IF($D15=$B$56,D$56,IF($D15=#REF!,#REF!)))</f>
        <v>1320</v>
      </c>
      <c r="E38" s="4">
        <f>IF($D15=$B$57,E$57,IF($D15=$B$56,E$56,IF($D15=#REF!,#REF!)))</f>
        <v>0</v>
      </c>
      <c r="F38" s="20">
        <f t="shared" si="1"/>
        <v>0.6</v>
      </c>
      <c r="G38" s="30">
        <f t="shared" si="2"/>
        <v>115.55596800000001</v>
      </c>
      <c r="H38" s="30">
        <f t="shared" si="3"/>
        <v>0</v>
      </c>
      <c r="I38" s="30">
        <f t="shared" si="6"/>
        <v>115.55596800000001</v>
      </c>
      <c r="J38" s="96">
        <f t="shared" si="4"/>
        <v>577779.84000000008</v>
      </c>
      <c r="P38" s="67"/>
      <c r="Q38" s="67"/>
    </row>
    <row r="39" spans="2:17" x14ac:dyDescent="0.2">
      <c r="B39" s="55">
        <v>6.3</v>
      </c>
      <c r="C39" s="45">
        <f t="shared" si="0"/>
        <v>3.6476000000000002</v>
      </c>
      <c r="D39" s="93">
        <f>IF($D16=$B$57,D$57,IF($D16=$B$56,D$56,IF($D16=#REF!,#REF!)))</f>
        <v>1320</v>
      </c>
      <c r="E39" s="46">
        <f>IF($D16=$B$57,E$57,IF($D16=$B$56,E$56,IF($D16=#REF!,#REF!)))</f>
        <v>0</v>
      </c>
      <c r="F39" s="47">
        <f t="shared" si="1"/>
        <v>0.6</v>
      </c>
      <c r="G39" s="48">
        <f t="shared" si="2"/>
        <v>115.55596800000001</v>
      </c>
      <c r="H39" s="48">
        <f t="shared" si="3"/>
        <v>0</v>
      </c>
      <c r="I39" s="48">
        <f t="shared" si="6"/>
        <v>115.55596800000001</v>
      </c>
      <c r="J39" s="97">
        <f t="shared" si="4"/>
        <v>577779.84000000008</v>
      </c>
      <c r="P39" s="67"/>
      <c r="Q39" s="67"/>
    </row>
    <row r="40" spans="2:17" x14ac:dyDescent="0.2">
      <c r="B40" s="53">
        <v>7.1</v>
      </c>
      <c r="C40" s="41">
        <f t="shared" si="0"/>
        <v>2.64</v>
      </c>
      <c r="D40" s="91">
        <f>IF($D17=$B$57,D$57,IF($D17=$B$56,D$56,IF($D17=#REF!,#REF!)))</f>
        <v>1320</v>
      </c>
      <c r="E40" s="42">
        <f>IF($D17=$B$57,E$57,IF($D17=$B$56,E$56,IF($D17=#REF!,#REF!)))</f>
        <v>0</v>
      </c>
      <c r="F40" s="43">
        <f t="shared" si="1"/>
        <v>0.6</v>
      </c>
      <c r="G40" s="44">
        <f t="shared" si="2"/>
        <v>83.635199999999998</v>
      </c>
      <c r="H40" s="44">
        <f t="shared" si="3"/>
        <v>0</v>
      </c>
      <c r="I40" s="44">
        <f t="shared" ref="I40:I46" si="7">H40+G40</f>
        <v>83.635199999999998</v>
      </c>
      <c r="J40" s="95">
        <f t="shared" si="4"/>
        <v>209088</v>
      </c>
      <c r="P40" s="67"/>
      <c r="Q40" s="67"/>
    </row>
    <row r="41" spans="2:17" x14ac:dyDescent="0.2">
      <c r="B41" s="54">
        <v>7.2</v>
      </c>
      <c r="C41" s="21">
        <f t="shared" si="0"/>
        <v>2.64</v>
      </c>
      <c r="D41" s="92">
        <f>IF($D18=$B$57,D$57,IF($D18=$B$56,D$56,IF($D18=#REF!,#REF!)))</f>
        <v>1320</v>
      </c>
      <c r="E41" s="4">
        <f>IF($D18=$B$57,E$57,IF($D18=$B$56,E$56,IF($D18=#REF!,#REF!)))</f>
        <v>0</v>
      </c>
      <c r="F41" s="20">
        <f t="shared" si="1"/>
        <v>0.6</v>
      </c>
      <c r="G41" s="30">
        <f t="shared" si="2"/>
        <v>83.635199999999998</v>
      </c>
      <c r="H41" s="30">
        <f t="shared" si="3"/>
        <v>0</v>
      </c>
      <c r="I41" s="30">
        <f t="shared" si="7"/>
        <v>83.635199999999998</v>
      </c>
      <c r="J41" s="96">
        <f t="shared" si="4"/>
        <v>209088</v>
      </c>
      <c r="P41" s="67"/>
      <c r="Q41" s="67"/>
    </row>
    <row r="42" spans="2:17" x14ac:dyDescent="0.2">
      <c r="B42" s="54">
        <v>7.3</v>
      </c>
      <c r="C42" s="21">
        <f t="shared" si="0"/>
        <v>2.64</v>
      </c>
      <c r="D42" s="92">
        <f>IF($D19=$B$57,D$57,IF($D19=$B$56,D$56,IF($D19=#REF!,#REF!)))</f>
        <v>1320</v>
      </c>
      <c r="E42" s="4">
        <f>IF($D19=$B$57,E$57,IF($D19=$B$56,E$56,IF($D19=#REF!,#REF!)))</f>
        <v>0</v>
      </c>
      <c r="F42" s="20">
        <f t="shared" si="1"/>
        <v>0.6</v>
      </c>
      <c r="G42" s="30">
        <f t="shared" si="2"/>
        <v>83.635199999999998</v>
      </c>
      <c r="H42" s="30">
        <f t="shared" si="3"/>
        <v>0</v>
      </c>
      <c r="I42" s="30">
        <f t="shared" si="7"/>
        <v>83.635199999999998</v>
      </c>
      <c r="J42" s="96">
        <f t="shared" si="4"/>
        <v>209088</v>
      </c>
      <c r="P42" s="67"/>
      <c r="Q42" s="67"/>
    </row>
    <row r="43" spans="2:17" x14ac:dyDescent="0.2">
      <c r="B43" s="54">
        <v>7.4</v>
      </c>
      <c r="C43" s="21">
        <f t="shared" si="0"/>
        <v>2.64</v>
      </c>
      <c r="D43" s="92">
        <f>IF($D20=$B$57,D$57,IF($D20=$B$56,D$56,IF($D20=#REF!,#REF!)))</f>
        <v>1320</v>
      </c>
      <c r="E43" s="4">
        <f>IF($D20=$B$57,E$57,IF($D20=$B$56,E$56,IF($D20=#REF!,#REF!)))</f>
        <v>0</v>
      </c>
      <c r="F43" s="20">
        <f t="shared" si="1"/>
        <v>0.6</v>
      </c>
      <c r="G43" s="30">
        <f t="shared" si="2"/>
        <v>83.635199999999998</v>
      </c>
      <c r="H43" s="30">
        <f t="shared" si="3"/>
        <v>0</v>
      </c>
      <c r="I43" s="30">
        <f t="shared" si="7"/>
        <v>83.635199999999998</v>
      </c>
      <c r="J43" s="96">
        <f t="shared" si="4"/>
        <v>209088</v>
      </c>
      <c r="P43" s="67"/>
      <c r="Q43" s="67"/>
    </row>
    <row r="44" spans="2:17" x14ac:dyDescent="0.2">
      <c r="B44" s="54">
        <v>7.5</v>
      </c>
      <c r="C44" s="21">
        <f t="shared" si="0"/>
        <v>2.64</v>
      </c>
      <c r="D44" s="92">
        <f>IF($D21=$B$57,D$57,IF($D21=$B$56,D$56,IF($D21=#REF!,#REF!)))</f>
        <v>1320</v>
      </c>
      <c r="E44" s="4">
        <f>IF($D21=$B$57,E$57,IF($D21=$B$56,E$56,IF($D21=#REF!,#REF!)))</f>
        <v>0</v>
      </c>
      <c r="F44" s="20">
        <f t="shared" si="1"/>
        <v>0.6</v>
      </c>
      <c r="G44" s="30">
        <f t="shared" si="2"/>
        <v>83.635199999999998</v>
      </c>
      <c r="H44" s="30">
        <f t="shared" si="3"/>
        <v>0</v>
      </c>
      <c r="I44" s="30">
        <f t="shared" si="7"/>
        <v>83.635199999999998</v>
      </c>
      <c r="J44" s="96">
        <f t="shared" si="4"/>
        <v>209088</v>
      </c>
      <c r="P44" s="67"/>
      <c r="Q44" s="67"/>
    </row>
    <row r="45" spans="2:17" x14ac:dyDescent="0.2">
      <c r="B45" s="55">
        <v>7.6</v>
      </c>
      <c r="C45" s="45">
        <f t="shared" si="0"/>
        <v>2.64</v>
      </c>
      <c r="D45" s="93">
        <f>IF($D22=$B$57,D$57,IF($D22=$B$56,D$56,IF($D22=#REF!,#REF!)))</f>
        <v>1320</v>
      </c>
      <c r="E45" s="46">
        <f>IF($D22=$B$57,E$57,IF($D22=$B$56,E$56,IF($D22=#REF!,#REF!)))</f>
        <v>0</v>
      </c>
      <c r="F45" s="47">
        <f t="shared" si="1"/>
        <v>0.6</v>
      </c>
      <c r="G45" s="48">
        <f t="shared" si="2"/>
        <v>83.635199999999998</v>
      </c>
      <c r="H45" s="48">
        <f t="shared" si="3"/>
        <v>0</v>
      </c>
      <c r="I45" s="48">
        <f t="shared" si="7"/>
        <v>83.635199999999998</v>
      </c>
      <c r="J45" s="97">
        <f t="shared" si="4"/>
        <v>209088</v>
      </c>
      <c r="P45" s="67"/>
      <c r="Q45" s="67"/>
    </row>
    <row r="46" spans="2:17" ht="13.5" thickBot="1" x14ac:dyDescent="0.25">
      <c r="B46" s="83" t="s">
        <v>45</v>
      </c>
      <c r="C46" s="40">
        <f t="shared" si="0"/>
        <v>6.666666666666667</v>
      </c>
      <c r="D46" s="94">
        <f>IF($D23=$B$57,D$57,IF($D23=$B$56,D$56,IF($D23=#REF!,#REF!)))</f>
        <v>1320</v>
      </c>
      <c r="E46" s="6">
        <f>IF($D23=$B$57,E$57,IF($D23=$B$56,E$56,IF($D23=#REF!,#REF!)))</f>
        <v>0</v>
      </c>
      <c r="F46" s="29">
        <f t="shared" si="1"/>
        <v>0.6</v>
      </c>
      <c r="G46" s="31">
        <f t="shared" si="2"/>
        <v>211.2</v>
      </c>
      <c r="H46" s="31">
        <f t="shared" si="3"/>
        <v>0</v>
      </c>
      <c r="I46" s="31">
        <f t="shared" si="7"/>
        <v>211.2</v>
      </c>
      <c r="J46" s="98">
        <f t="shared" si="4"/>
        <v>126720</v>
      </c>
      <c r="P46" s="67"/>
      <c r="Q46" s="67"/>
    </row>
    <row r="47" spans="2:17" x14ac:dyDescent="0.2">
      <c r="B47" s="66"/>
      <c r="C47" s="69"/>
      <c r="D47" s="66"/>
      <c r="E47" s="66"/>
      <c r="F47" s="70"/>
      <c r="G47" s="71"/>
      <c r="H47" s="71"/>
      <c r="I47" s="71"/>
      <c r="J47" s="71"/>
      <c r="P47" s="67"/>
      <c r="Q47" s="67"/>
    </row>
    <row r="48" spans="2:17" ht="16.5" thickBot="1" x14ac:dyDescent="0.3">
      <c r="B48" s="68" t="s">
        <v>41</v>
      </c>
      <c r="N48" s="67"/>
      <c r="O48" s="67"/>
    </row>
    <row r="49" spans="2:15" x14ac:dyDescent="0.2">
      <c r="B49" s="49" t="s">
        <v>42</v>
      </c>
      <c r="C49" s="50">
        <f>SUM(J29:J46)/C24</f>
        <v>168.44565544554453</v>
      </c>
      <c r="N49" s="67"/>
      <c r="O49" s="67"/>
    </row>
    <row r="50" spans="2:15" ht="13.5" thickBot="1" x14ac:dyDescent="0.25">
      <c r="B50" s="51" t="s">
        <v>40</v>
      </c>
      <c r="C50" s="52">
        <v>100</v>
      </c>
    </row>
    <row r="52" spans="2:15" ht="13.5" thickBot="1" x14ac:dyDescent="0.25"/>
    <row r="53" spans="2:15" x14ac:dyDescent="0.2">
      <c r="B53" s="99" t="s">
        <v>31</v>
      </c>
      <c r="C53" s="100"/>
      <c r="D53" s="15"/>
      <c r="E53" s="16"/>
    </row>
    <row r="54" spans="2:15" x14ac:dyDescent="0.2">
      <c r="B54" s="10" t="s">
        <v>3</v>
      </c>
      <c r="C54" s="11" t="s">
        <v>32</v>
      </c>
      <c r="D54" s="11" t="s">
        <v>4</v>
      </c>
      <c r="E54" s="12" t="s">
        <v>5</v>
      </c>
    </row>
    <row r="55" spans="2:15" x14ac:dyDescent="0.2">
      <c r="B55" s="13" t="s">
        <v>37</v>
      </c>
      <c r="C55" s="14" t="s">
        <v>7</v>
      </c>
      <c r="D55" s="14" t="s">
        <v>35</v>
      </c>
      <c r="E55" s="17" t="s">
        <v>36</v>
      </c>
    </row>
    <row r="56" spans="2:15" x14ac:dyDescent="0.2">
      <c r="B56" s="18" t="s">
        <v>29</v>
      </c>
      <c r="C56" s="4">
        <v>0.71</v>
      </c>
      <c r="D56" s="4">
        <v>1780</v>
      </c>
      <c r="E56" s="5">
        <v>0.04</v>
      </c>
    </row>
    <row r="57" spans="2:15" ht="13.5" thickBot="1" x14ac:dyDescent="0.25">
      <c r="B57" s="19" t="s">
        <v>30</v>
      </c>
      <c r="C57" s="6">
        <v>3.1</v>
      </c>
      <c r="D57" s="6">
        <v>1320</v>
      </c>
      <c r="E57" s="7">
        <v>0</v>
      </c>
    </row>
  </sheetData>
  <mergeCells count="4">
    <mergeCell ref="B53:C53"/>
    <mergeCell ref="I27:I28"/>
    <mergeCell ref="J27:J28"/>
    <mergeCell ref="B3:C3"/>
  </mergeCells>
  <phoneticPr fontId="2" type="noConversion"/>
  <pageMargins left="0.75" right="0.75" top="1" bottom="1" header="0.5" footer="0.5"/>
  <pageSetup scale="68" orientation="landscape" verticalDpi="1200" r:id="rId1"/>
  <headerFooter alignWithMargins="0"/>
  <ignoredErrors>
    <ignoredError sqref="D37 E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Setup</vt:lpstr>
      <vt:lpstr>'Current Setup'!Print_Area</vt:lpstr>
    </vt:vector>
  </TitlesOfParts>
  <Company>TRECS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Pevekar, Tejas M</cp:lastModifiedBy>
  <cp:lastPrinted>2010-01-15T20:48:40Z</cp:lastPrinted>
  <dcterms:created xsi:type="dcterms:W3CDTF">2009-01-23T14:37:05Z</dcterms:created>
  <dcterms:modified xsi:type="dcterms:W3CDTF">2016-05-31T16:14:09Z</dcterms:modified>
</cp:coreProperties>
</file>